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abek.petr\Documents\VEŘEJNÉ ZAKÁZKY\2024_VEŘEJNÉ ZAKÁZKY\03_Odbor_INVESTIC A ÚDRŽBY\09_ZÁŘÍ\01_DEMOLICE OBJEKTU UMÝVÁRNY AUT MěÚ\01_ZD FINAL\Příloha č. 2_SOUPIS PRACÍ DODÁVEK A SLUŽEB\"/>
    </mc:Choice>
  </mc:AlternateContent>
  <xr:revisionPtr revIDLastSave="0" documentId="13_ncr:1_{FB81BDB5-CB41-4B05-ACC9-4301F367C23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1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2 Pol'!$A$1:$Y$91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6" i="12" l="1"/>
  <c r="G89" i="12"/>
  <c r="G87" i="12"/>
  <c r="G84" i="12"/>
  <c r="G83" i="12"/>
  <c r="G82" i="12"/>
  <c r="G80" i="12"/>
  <c r="G75" i="12"/>
  <c r="G73" i="12"/>
  <c r="G72" i="12"/>
  <c r="G71" i="12"/>
  <c r="G69" i="12"/>
  <c r="G68" i="12"/>
  <c r="G67" i="12"/>
  <c r="G66" i="12"/>
  <c r="G65" i="12"/>
  <c r="G64" i="12"/>
  <c r="G62" i="12"/>
  <c r="G61" i="12" s="1"/>
  <c r="I62" i="1" s="1"/>
  <c r="G60" i="12"/>
  <c r="G59" i="12"/>
  <c r="G58" i="12"/>
  <c r="G57" i="12"/>
  <c r="G56" i="12"/>
  <c r="G55" i="12"/>
  <c r="G53" i="12"/>
  <c r="G52" i="12"/>
  <c r="G51" i="12" s="1"/>
  <c r="I60" i="1" s="1"/>
  <c r="G50" i="12"/>
  <c r="G49" i="12"/>
  <c r="G48" i="12"/>
  <c r="G47" i="12"/>
  <c r="G46" i="12"/>
  <c r="G44" i="12"/>
  <c r="G43" i="12" s="1"/>
  <c r="I58" i="1" s="1"/>
  <c r="G42" i="12"/>
  <c r="G41" i="12" s="1"/>
  <c r="I57" i="1" s="1"/>
  <c r="G40" i="12"/>
  <c r="G39" i="12" s="1"/>
  <c r="I56" i="1" s="1"/>
  <c r="G38" i="12"/>
  <c r="G37" i="12"/>
  <c r="G36" i="12"/>
  <c r="G34" i="12"/>
  <c r="G33" i="12"/>
  <c r="G32" i="12"/>
  <c r="G31" i="12"/>
  <c r="G30" i="12"/>
  <c r="G29" i="12"/>
  <c r="G28" i="12"/>
  <c r="G27" i="12"/>
  <c r="G26" i="12"/>
  <c r="G25" i="12"/>
  <c r="G23" i="12"/>
  <c r="G22" i="12"/>
  <c r="G20" i="12"/>
  <c r="G18" i="12"/>
  <c r="G17" i="12"/>
  <c r="G16" i="12"/>
  <c r="G15" i="12"/>
  <c r="G14" i="12"/>
  <c r="G13" i="12"/>
  <c r="G12" i="12"/>
  <c r="G11" i="12"/>
  <c r="G10" i="12"/>
  <c r="G9" i="12"/>
  <c r="BA78" i="12"/>
  <c r="F42" i="1"/>
  <c r="G42" i="1"/>
  <c r="H42" i="1"/>
  <c r="I42" i="1"/>
  <c r="J39" i="1" s="1"/>
  <c r="J42" i="1" s="1"/>
  <c r="G54" i="12" l="1"/>
  <c r="I61" i="1" s="1"/>
  <c r="G70" i="12"/>
  <c r="I64" i="1" s="1"/>
  <c r="G35" i="12"/>
  <c r="I55" i="1" s="1"/>
  <c r="G8" i="12"/>
  <c r="I52" i="1" s="1"/>
  <c r="J40" i="1"/>
  <c r="J41" i="1"/>
  <c r="G19" i="12"/>
  <c r="I53" i="1" s="1"/>
  <c r="G45" i="12"/>
  <c r="I59" i="1" s="1"/>
  <c r="G63" i="12"/>
  <c r="I63" i="1" s="1"/>
  <c r="G74" i="12"/>
  <c r="I65" i="1" s="1"/>
  <c r="G24" i="12"/>
  <c r="I54" i="1" s="1"/>
  <c r="J28" i="1"/>
  <c r="J26" i="1"/>
  <c r="G38" i="1"/>
  <c r="F38" i="1"/>
  <c r="J23" i="1"/>
  <c r="J24" i="1"/>
  <c r="J25" i="1"/>
  <c r="J27" i="1"/>
  <c r="E24" i="1"/>
  <c r="E26" i="1"/>
  <c r="I17" i="1" l="1"/>
  <c r="I66" i="1"/>
  <c r="J65" i="1" s="1"/>
  <c r="I16" i="1"/>
  <c r="I21" i="1" s="1"/>
  <c r="G25" i="1" s="1"/>
  <c r="G26" i="1" s="1"/>
  <c r="G29" i="1" s="1"/>
  <c r="J58" i="1" l="1"/>
  <c r="J53" i="1"/>
  <c r="J63" i="1"/>
  <c r="J52" i="1"/>
  <c r="J55" i="1"/>
  <c r="J64" i="1"/>
  <c r="J60" i="1"/>
  <c r="J59" i="1"/>
  <c r="J62" i="1"/>
  <c r="J54" i="1"/>
  <c r="J57" i="1"/>
  <c r="J61" i="1"/>
  <c r="J56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<sst xmlns="http://schemas.openxmlformats.org/spreadsheetml/2006/main" count="719" uniqueCount="268">
  <si>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</si>
  <si>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</si>
  <si>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</si>
  <si>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</si>
  <si>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</si>
  <si>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</si>
  <si>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</si>
  <si>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</si>
  <si>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</si>
  <si>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</si>
  <si>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</si>
  <si>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</si>
  <si>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</si>
  <si>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</si>
  <si>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</si>
  <si>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</si>
  <si>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</si>
  <si>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</si>
  <si>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</si>
  <si>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</si>
  <si>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</si>
  <si>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</si>
  <si>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</si>
  <si>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</si>
  <si>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</si>
  <si>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</si>
  <si>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</si>
  <si>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</si>
  <si>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</si>
  <si>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</si>
  <si>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</si>
  <si>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</si>
  <si>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</si>
  <si>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</si>
  <si>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</si>
  <si>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</si>
  <si>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</si>
  <si>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</si>
  <si>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</si>
  <si>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</si>
  <si>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</si>
  <si>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</si>
  <si>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</si>
  <si>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</t>
  </si>
  <si>
    <t>01 - Demolice</t>
  </si>
  <si>
    <t>1</t>
  </si>
  <si>
    <t>demolice umývárny aut</t>
  </si>
  <si>
    <t>Objekt:</t>
  </si>
  <si>
    <t>Rozpočet:</t>
  </si>
  <si>
    <t>24-2024</t>
  </si>
  <si>
    <t>Hodonín-demolice umývárny aut</t>
  </si>
  <si>
    <t>Stavba</t>
  </si>
  <si>
    <t>Celkem za stavbu</t>
  </si>
  <si>
    <t>CZK</t>
  </si>
  <si>
    <t>#POPS</t>
  </si>
  <si>
    <t>Popis stavby: 24-2024 - Hodonín-demolice umývárny aut</t>
  </si>
  <si>
    <t>#POPO</t>
  </si>
  <si>
    <t>Popis objektu: 1 - demolice umývárny aut</t>
  </si>
  <si>
    <t>#POPR</t>
  </si>
  <si>
    <t>Popis rozpočtu: 2 - 01 - Demolice</t>
  </si>
  <si>
    <t>Rekapitulace dílů</t>
  </si>
  <si>
    <t>Typ dílu</t>
  </si>
  <si>
    <t>9</t>
  </si>
  <si>
    <t>Ostatní konstrukce a práce, bourání</t>
  </si>
  <si>
    <t>94</t>
  </si>
  <si>
    <t>Lešení a stavební výtahy</t>
  </si>
  <si>
    <t>96</t>
  </si>
  <si>
    <t>Bourání konstrukcí</t>
  </si>
  <si>
    <t>712</t>
  </si>
  <si>
    <t>Povlakové krytiny</t>
  </si>
  <si>
    <t>722</t>
  </si>
  <si>
    <t>Zdravotechnika - vnitřní vodovod</t>
  </si>
  <si>
    <t>733</t>
  </si>
  <si>
    <t>Ústřední vytápění - rozvodné potrubí</t>
  </si>
  <si>
    <t>735</t>
  </si>
  <si>
    <t>Ústřední vytápění - otopná tělesa</t>
  </si>
  <si>
    <t>741</t>
  </si>
  <si>
    <t>Elektroinstalace - silnoproud</t>
  </si>
  <si>
    <t>751</t>
  </si>
  <si>
    <t>Vzduchotechnika</t>
  </si>
  <si>
    <t>764</t>
  </si>
  <si>
    <t>Konstrukce klempířské</t>
  </si>
  <si>
    <t>766</t>
  </si>
  <si>
    <t>Konstrukce truhlářské</t>
  </si>
  <si>
    <t>767</t>
  </si>
  <si>
    <t>Konstrukce zámečnické</t>
  </si>
  <si>
    <t>787</t>
  </si>
  <si>
    <t>Dokončovací práce - zasklívání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</si>
  <si>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</si>
  <si>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</si>
  <si>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</si>
  <si>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</si>
  <si>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</si>
  <si>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</si>
  <si>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</si>
  <si>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</si>
  <si>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</si>
  <si>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</si>
  <si>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</si>
  <si>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</si>
  <si>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</si>
  <si>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</si>
  <si>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</si>
  <si>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</si>
  <si>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</si>
  <si>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</si>
  <si>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</si>
  <si>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</si>
  <si>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</si>
  <si>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</si>
  <si>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</si>
  <si>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</si>
  <si>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</si>
  <si>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</si>
  <si>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</si>
  <si>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</si>
  <si>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</si>
  <si>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</si>
  <si>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</si>
  <si>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</si>
  <si>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</si>
  <si>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962032231R00</t>
  </si>
  <si>
    <t>Bourání zdiva z cihel pálených na MVC</t>
  </si>
  <si>
    <t>m3</t>
  </si>
  <si>
    <t>RTS 24/ II</t>
  </si>
  <si>
    <t>Práce</t>
  </si>
  <si>
    <t>Běžná</t>
  </si>
  <si>
    <t>POL1_1</t>
  </si>
  <si>
    <t>962081141R00</t>
  </si>
  <si>
    <t>Bourání příček ze skleněných tvárnic tl. 15 cm</t>
  </si>
  <si>
    <t>m2</t>
  </si>
  <si>
    <t>963011510R00</t>
  </si>
  <si>
    <t>Bourání stropů z tvárnic tl. 8 cm, nosníky ocelové</t>
  </si>
  <si>
    <t>964073441R00</t>
  </si>
  <si>
    <t>Vybourání nosníků ze zdi cihelné dl. 8 m, 55 kg/m</t>
  </si>
  <si>
    <t>t</t>
  </si>
  <si>
    <t>965042141R00</t>
  </si>
  <si>
    <t>Bourání mazanin betonových tl. 10 cm, nad 4 m2</t>
  </si>
  <si>
    <t>965049111R00</t>
  </si>
  <si>
    <t>Příplatek, bourání mazanin se svař. síťí tl. 10 cm</t>
  </si>
  <si>
    <t>965082923R00</t>
  </si>
  <si>
    <t>Odstranění násypu tl. do 10 cm, plocha nad 2 m2</t>
  </si>
  <si>
    <t>965082941R00</t>
  </si>
  <si>
    <t>Odstranění násypu tl. nad 20 cm jakékoliv plochy</t>
  </si>
  <si>
    <t>968062244R00</t>
  </si>
  <si>
    <t>Vybourání dřevěných rámů oken jednoduch. pl. 1 m2</t>
  </si>
  <si>
    <t>968062455R00</t>
  </si>
  <si>
    <t>Vybourání dřevěných dveřních zárubní pl. do 2 m2</t>
  </si>
  <si>
    <t>941941031R00</t>
  </si>
  <si>
    <t>Montáž lešení lehkého řadového s podlahami, š. do 1 m, výšky do 10 m</t>
  </si>
  <si>
    <t>Včetně kotvení lešení.</t>
  </si>
  <si>
    <t>POP</t>
  </si>
  <si>
    <t>941941191R00</t>
  </si>
  <si>
    <t>Příplatek za použití lešení lehkého řadového s podlahami, š. do 1 m, výšky do 10 m</t>
  </si>
  <si>
    <t>941941831R00</t>
  </si>
  <si>
    <t>Demontáž lešení lehkého řadového s podlahami, š. do 1 m, výšky do 10 m</t>
  </si>
  <si>
    <t>965081713RT2</t>
  </si>
  <si>
    <t>Bourání dlažeb keramických tl.10 mm, nad 1 m2 sbíječka, dlaždice keramické</t>
  </si>
  <si>
    <t>968061112R00</t>
  </si>
  <si>
    <t>Vyvěšení dřevěných a plastových okenních křídel pl. do 1,5 m2</t>
  </si>
  <si>
    <t>kus</t>
  </si>
  <si>
    <t>POL1_7</t>
  </si>
  <si>
    <t>968061125R00</t>
  </si>
  <si>
    <t>Vyvěšení dřevěných a plastových dveřních křídel pl. do 2 m2</t>
  </si>
  <si>
    <t>968061126R00</t>
  </si>
  <si>
    <t>Vyvěšení dřevěných a plastových dveřních křídel pl. nad 2 m2</t>
  </si>
  <si>
    <t>968071125R00</t>
  </si>
  <si>
    <t>Vyvěšení, zavěšení kovových křídel dveří pl. 2 m2</t>
  </si>
  <si>
    <t>968071137R00</t>
  </si>
  <si>
    <t>Vyvěšení, zavěšení kovových křídel vrat nad 4 m2</t>
  </si>
  <si>
    <t>968072455R00</t>
  </si>
  <si>
    <t>Vybourání kovových dveřních zárubní pl. do 2 m2</t>
  </si>
  <si>
    <t>968072558R00</t>
  </si>
  <si>
    <t>Vybourání kovových vrat plochy do 5 m2</t>
  </si>
  <si>
    <t>979097012R00</t>
  </si>
  <si>
    <t>Pronájem kontejneru 7 t</t>
  </si>
  <si>
    <t xml:space="preserve">den   </t>
  </si>
  <si>
    <t>RTS 24/ I</t>
  </si>
  <si>
    <t>POL1_</t>
  </si>
  <si>
    <t>712300832R00</t>
  </si>
  <si>
    <t>Odstranění povlakové krytiny střech do 10° , 2 vrstvy</t>
  </si>
  <si>
    <t>712990813R00</t>
  </si>
  <si>
    <t>Odstranění násypu nebo nánosu tl. 50 - 100 mm</t>
  </si>
  <si>
    <t>712990816R00</t>
  </si>
  <si>
    <t>Odstranění povlakové krytiny, příplatek k ceně za odstranění dalších 50 mm tl. násypu</t>
  </si>
  <si>
    <t>722170801R00</t>
  </si>
  <si>
    <t>Demontáž rozvodů vody z plastů do D 32 mm</t>
  </si>
  <si>
    <t>m</t>
  </si>
  <si>
    <t>733120815R00</t>
  </si>
  <si>
    <t>Demontáž potrubí z hladkých trubek D 38</t>
  </si>
  <si>
    <t>735211812R00</t>
  </si>
  <si>
    <t>Demontáž regist.žebr.76x3/156 do 3 m,2pramen.</t>
  </si>
  <si>
    <t>741210843</t>
  </si>
  <si>
    <t>Demontáž rozvodnic plastových, uložených na povrchu, krytí přes IPx 4, plochy přes 0,2 m2</t>
  </si>
  <si>
    <t>URS</t>
  </si>
  <si>
    <t>ÚRS 22 01</t>
  </si>
  <si>
    <t>741213817</t>
  </si>
  <si>
    <t>Demontáž kabelu z rozvodnice bez zachování funkčnosti (do suti) silových, průřezu přes 25 mm2</t>
  </si>
  <si>
    <t>741311837</t>
  </si>
  <si>
    <t>Demontáž spínačů bez zachování funkčnosti (do suti) nástěnných, pro prostředí venkovní nebo mokré do 10 A, připojení šroubové přes 4 svorky</t>
  </si>
  <si>
    <t>741372801</t>
  </si>
  <si>
    <t>Demontáž svítidel bez zachování funkčnosti (do suti) průmyslových výbojkových přisazených 1 zdroj</t>
  </si>
  <si>
    <t>741372821</t>
  </si>
  <si>
    <t>Demontáž svítidel bez zachování funkčnosti (do suti) průmyslových výbojkových venkovních na výložníku do 3 m</t>
  </si>
  <si>
    <t>751721121</t>
  </si>
  <si>
    <t>Montáž klimatizační jednotky venkovní trojfázové napájení do 7 vnitřních jednotek</t>
  </si>
  <si>
    <t>751721821</t>
  </si>
  <si>
    <t>Demontáž klimatizační jednotky venkovní trojfázové napájení do 7 vnitřních jednotek</t>
  </si>
  <si>
    <t>764311821R00</t>
  </si>
  <si>
    <t>Demontáž krytiny, tabule 2 x 1 m, do 25 m2, do 30°</t>
  </si>
  <si>
    <t>764321820R00</t>
  </si>
  <si>
    <t>Demontáž oplechování říms, rš 500 mm, do 30°</t>
  </si>
  <si>
    <t>764331850R00</t>
  </si>
  <si>
    <t>Demontáž lemování zdí, rš 400 a 500 mm, do 30°</t>
  </si>
  <si>
    <t>764352811R00</t>
  </si>
  <si>
    <t>Demontáž žlabů půlkruh. rovných, rš 330 mm, do 45°</t>
  </si>
  <si>
    <t>764410850R00</t>
  </si>
  <si>
    <t>Demontáž oplechování parapetů,rš od 100 do 330 mm</t>
  </si>
  <si>
    <t>764454802R00</t>
  </si>
  <si>
    <t>Demontáž odpadních trub kruhových, D 120 mm</t>
  </si>
  <si>
    <t>766111820R00</t>
  </si>
  <si>
    <t>Demontáž dřevěných stěn plných</t>
  </si>
  <si>
    <t>767112812R00</t>
  </si>
  <si>
    <t>Demontáž stěn pro zasklení svařovaných</t>
  </si>
  <si>
    <t>767134802R00</t>
  </si>
  <si>
    <t>Demontáž oplechování stěn plechy šroubovanými</t>
  </si>
  <si>
    <t>767392802R00</t>
  </si>
  <si>
    <t>Demontáž krytin střech z plechů, šroubovaných</t>
  </si>
  <si>
    <t>767996801R00</t>
  </si>
  <si>
    <t>Demontáž atypických ocelových konstr. do 50 kg</t>
  </si>
  <si>
    <t>kg</t>
  </si>
  <si>
    <t>767996805R00</t>
  </si>
  <si>
    <t>Demontáž atypických ocelových konstr. nad 500 kg</t>
  </si>
  <si>
    <t>767161813</t>
  </si>
  <si>
    <t>Demontáž zábradlí do suti rovného nerozebíratelný spoj hmotnosti 1 m zábradlí do 20 kg</t>
  </si>
  <si>
    <t>787300801R00</t>
  </si>
  <si>
    <t>Vysklívání střešních konstrukcí tmelených</t>
  </si>
  <si>
    <t>787600802R00</t>
  </si>
  <si>
    <t>Vysklívání oken skla plochého o ploše do 3 m2</t>
  </si>
  <si>
    <t>787601822R00</t>
  </si>
  <si>
    <t>Vysklívání okna,příplatek za  Al lišty oboustranné</t>
  </si>
  <si>
    <t>979086112R00</t>
  </si>
  <si>
    <t>Nakládání nebo překládání suti a vybouraných hmot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</si>
  <si>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</si>
  <si>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</si>
  <si>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</si>
  <si>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</si>
  <si>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979990107R00</t>
  </si>
  <si>
    <t>Poplatek za uložení suti - směs betonu, cihel, dřeva, skupina odpadu 170904</t>
  </si>
  <si>
    <t>kategorie 17 09 04 smíšené stavební a demoliční odpady</t>
  </si>
  <si>
    <t>979990265R00</t>
  </si>
  <si>
    <t>Poplatek za uložení směsné stavební a demoliční suti s obsahem nebezpečných látek</t>
  </si>
  <si>
    <t>997013151</t>
  </si>
  <si>
    <t>Vnitrostaveništní doprava suti a vybouraných hmot vodorovně do 50 m svisle somezením mechanizace pro budovy a haly výšky do 6 m</t>
  </si>
  <si>
    <t>997013219</t>
  </si>
  <si>
    <t>Vnitrostaveništní doprava suti a vybouraných hmot vodorovně do 50 m Příplatek kcenám -3111 až -3217 za zvětšenou vodorovnou dopravu přes vymezenou dopravní vzdálenost za každých dalších i započatých</t>
  </si>
  <si>
    <t>10 m</t>
  </si>
  <si>
    <t>979088211R00</t>
  </si>
  <si>
    <t>Vodorovná doprava konstrukcí motorovými vozíky (vyvážení suti ze dvora do přistaveného kontejneru)</t>
  </si>
  <si>
    <t>Přesun suti</t>
  </si>
  <si>
    <t>POL8_</t>
  </si>
  <si>
    <t>979081111RT3</t>
  </si>
  <si>
    <t>Odvoz suti a vybour. hmot na skládku do 1 km kontejnerem 7 t</t>
  </si>
  <si>
    <t>POL8_1</t>
  </si>
  <si>
    <t>Včetně naložení na dopravní prostředek a složení na skládku, bez poplatku za skládku.</t>
  </si>
  <si>
    <t>979081121RT3</t>
  </si>
  <si>
    <t>Příplatek k odvozu za každý další 1 km kontejnerem 7 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</si>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</sst>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43" xfId="0" applyNumberFormat="1" applyFont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 applyProtection="1">
      <alignment vertical="top" shrinkToFit="1"/>
      <protection locked="0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0" fontId="0" fillId="0" borderId="14" xfId="0" applyBorder="1" applyAlignment="1">
      <alignment horizontal="left" inden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12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49" fontId="0" fillId="0" borderId="16" xfId="0" applyNumberFormat="1" applyBorder="1" applyAlignment="1">
      <alignment horizontal="left" vertical="center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left" vertical="center" inden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40</v>
      </c>
    </row>
    <row r="2" spans="1:7" ht="57.75" customHeight="1" x14ac:dyDescent="0.2">
      <c r="A2" s="178" t="s">
        <v>41</v>
      </c>
      <c r="B2" s="178"/>
      <c r="C2" s="178"/>
      <c r="D2" s="178"/>
      <c r="E2" s="178"/>
      <c r="F2" s="178"/>
      <c r="G2" s="1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C57" sqref="C57:E5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1" customWidth="1"/>
    <col min="4" max="4" width="13" style="41" customWidth="1"/>
    <col min="5" max="5" width="9.7109375" style="4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7" t="s">
        <v>38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2"/>
      <c r="B2" s="56" t="s">
        <v>24</v>
      </c>
      <c r="C2" s="57"/>
      <c r="D2" s="58" t="s">
        <v>49</v>
      </c>
      <c r="E2" s="220" t="s">
        <v>50</v>
      </c>
      <c r="F2" s="221"/>
      <c r="G2" s="221"/>
      <c r="H2" s="221"/>
      <c r="I2" s="221"/>
      <c r="J2" s="222"/>
      <c r="O2" s="1"/>
    </row>
    <row r="3" spans="1:15" ht="27" customHeight="1" x14ac:dyDescent="0.2">
      <c r="A3" s="2"/>
      <c r="B3" s="59" t="s">
        <v>47</v>
      </c>
      <c r="C3" s="57"/>
      <c r="D3" s="60" t="s">
        <v>45</v>
      </c>
      <c r="E3" s="223" t="s">
        <v>46</v>
      </c>
      <c r="F3" s="224"/>
      <c r="G3" s="224"/>
      <c r="H3" s="224"/>
      <c r="I3" s="224"/>
      <c r="J3" s="225"/>
    </row>
    <row r="4" spans="1:15" ht="23.25" customHeight="1" x14ac:dyDescent="0.2">
      <c r="A4" s="55">
        <v>987</v>
      </c>
      <c r="B4" s="61" t="s">
        <v>48</v>
      </c>
      <c r="C4" s="62"/>
      <c r="D4" s="63" t="s">
        <v>43</v>
      </c>
      <c r="E4" s="203" t="s">
        <v>44</v>
      </c>
      <c r="F4" s="204"/>
      <c r="G4" s="204"/>
      <c r="H4" s="204"/>
      <c r="I4" s="204"/>
      <c r="J4" s="205"/>
    </row>
    <row r="5" spans="1:15" ht="24" customHeight="1" x14ac:dyDescent="0.2">
      <c r="A5" s="2"/>
      <c r="B5" s="29" t="s">
        <v>23</v>
      </c>
      <c r="D5" s="208"/>
      <c r="E5" s="209"/>
      <c r="F5" s="209"/>
      <c r="G5" s="209"/>
      <c r="H5" s="17" t="s">
        <v>42</v>
      </c>
      <c r="I5" s="21"/>
      <c r="J5" s="8"/>
    </row>
    <row r="6" spans="1:15" ht="15.75" customHeight="1" x14ac:dyDescent="0.2">
      <c r="A6" s="2"/>
      <c r="B6" s="27"/>
      <c r="C6" s="44"/>
      <c r="D6" s="210"/>
      <c r="E6" s="211"/>
      <c r="F6" s="211"/>
      <c r="G6" s="211"/>
      <c r="H6" s="17" t="s">
        <v>36</v>
      </c>
      <c r="I6" s="21"/>
      <c r="J6" s="8"/>
    </row>
    <row r="7" spans="1:15" ht="15.75" customHeight="1" x14ac:dyDescent="0.2">
      <c r="A7" s="2"/>
      <c r="B7" s="28"/>
      <c r="C7" s="45"/>
      <c r="D7" s="42"/>
      <c r="E7" s="212"/>
      <c r="F7" s="213"/>
      <c r="G7" s="213"/>
      <c r="H7" s="23"/>
      <c r="I7" s="22"/>
      <c r="J7" s="30"/>
    </row>
    <row r="8" spans="1:15" ht="24" hidden="1" customHeight="1" x14ac:dyDescent="0.2">
      <c r="A8" s="2"/>
      <c r="B8" s="29" t="s">
        <v>21</v>
      </c>
      <c r="D8" s="40"/>
      <c r="H8" s="17" t="s">
        <v>42</v>
      </c>
      <c r="I8" s="21"/>
      <c r="J8" s="8"/>
    </row>
    <row r="9" spans="1:15" ht="15.75" hidden="1" customHeight="1" x14ac:dyDescent="0.2">
      <c r="A9" s="2"/>
      <c r="B9" s="2"/>
      <c r="D9" s="40"/>
      <c r="H9" s="17" t="s">
        <v>36</v>
      </c>
      <c r="I9" s="21"/>
      <c r="J9" s="8"/>
    </row>
    <row r="10" spans="1:15" ht="15.75" hidden="1" customHeight="1" x14ac:dyDescent="0.2">
      <c r="A10" s="2"/>
      <c r="B10" s="31"/>
      <c r="C10" s="45"/>
      <c r="D10" s="42"/>
      <c r="E10" s="46"/>
      <c r="F10" s="23"/>
      <c r="G10" s="14"/>
      <c r="H10" s="14"/>
      <c r="I10" s="32"/>
      <c r="J10" s="30"/>
    </row>
    <row r="11" spans="1:15" ht="24" customHeight="1" x14ac:dyDescent="0.2">
      <c r="A11" s="2"/>
      <c r="B11" s="29" t="s">
        <v>20</v>
      </c>
      <c r="D11" s="227"/>
      <c r="E11" s="227"/>
      <c r="F11" s="227"/>
      <c r="G11" s="227"/>
      <c r="H11" s="17" t="s">
        <v>42</v>
      </c>
      <c r="I11" s="21"/>
      <c r="J11" s="8"/>
    </row>
    <row r="12" spans="1:15" ht="15.75" customHeight="1" x14ac:dyDescent="0.2">
      <c r="A12" s="2"/>
      <c r="B12" s="27"/>
      <c r="C12" s="44"/>
      <c r="D12" s="202"/>
      <c r="E12" s="202"/>
      <c r="F12" s="202"/>
      <c r="G12" s="202"/>
      <c r="H12" s="17" t="s">
        <v>36</v>
      </c>
      <c r="I12" s="21"/>
      <c r="J12" s="8"/>
    </row>
    <row r="13" spans="1:15" ht="15.75" customHeight="1" x14ac:dyDescent="0.2">
      <c r="A13" s="2"/>
      <c r="B13" s="28"/>
      <c r="C13" s="45"/>
      <c r="D13" s="42"/>
      <c r="E13" s="206"/>
      <c r="F13" s="207"/>
      <c r="G13" s="207"/>
      <c r="H13" s="18"/>
      <c r="I13" s="22"/>
      <c r="J13" s="30"/>
    </row>
    <row r="14" spans="1:15" ht="24" customHeight="1" x14ac:dyDescent="0.2">
      <c r="A14" s="2"/>
      <c r="B14" s="33" t="s">
        <v>22</v>
      </c>
      <c r="C14" s="47"/>
      <c r="D14" s="48"/>
      <c r="E14" s="49"/>
      <c r="F14" s="34"/>
      <c r="G14" s="34"/>
      <c r="H14" s="35"/>
      <c r="I14" s="34"/>
      <c r="J14" s="36"/>
    </row>
    <row r="15" spans="1:15" ht="32.25" customHeight="1" x14ac:dyDescent="0.2">
      <c r="A15" s="2"/>
      <c r="B15" s="31" t="s">
        <v>34</v>
      </c>
      <c r="C15" s="50"/>
      <c r="D15" s="43"/>
      <c r="E15" s="226"/>
      <c r="F15" s="226"/>
      <c r="G15" s="228"/>
      <c r="H15" s="228"/>
      <c r="I15" s="228" t="s">
        <v>31</v>
      </c>
      <c r="J15" s="229"/>
    </row>
    <row r="16" spans="1:15" ht="23.25" customHeight="1" x14ac:dyDescent="0.2">
      <c r="A16" s="108" t="s">
        <v>26</v>
      </c>
      <c r="B16" s="149" t="s">
        <v>26</v>
      </c>
      <c r="C16" s="150"/>
      <c r="D16" s="151"/>
      <c r="E16" s="191"/>
      <c r="F16" s="192"/>
      <c r="G16" s="191"/>
      <c r="H16" s="192"/>
      <c r="I16" s="191">
        <f>Stavba!I52+Stavba!I53+Stavba!I54+Stavba!I65</f>
        <v>0</v>
      </c>
      <c r="J16" s="193"/>
    </row>
    <row r="17" spans="1:10" ht="23.25" customHeight="1" x14ac:dyDescent="0.2">
      <c r="A17" s="108" t="s">
        <v>27</v>
      </c>
      <c r="B17" s="149" t="s">
        <v>27</v>
      </c>
      <c r="C17" s="150"/>
      <c r="D17" s="151"/>
      <c r="E17" s="191"/>
      <c r="F17" s="192"/>
      <c r="G17" s="191"/>
      <c r="H17" s="192"/>
      <c r="I17" s="191">
        <f>I55+I56+I57+I58+I59+I60+I61+I62+I63+I64</f>
        <v>0</v>
      </c>
      <c r="J17" s="193"/>
    </row>
    <row r="18" spans="1:10" ht="23.25" customHeight="1" x14ac:dyDescent="0.2">
      <c r="A18" s="108" t="s">
        <v>28</v>
      </c>
      <c r="B18" s="149" t="s">
        <v>28</v>
      </c>
      <c r="C18" s="150"/>
      <c r="D18" s="151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08" t="s">
        <v>91</v>
      </c>
      <c r="B19" s="149" t="s">
        <v>29</v>
      </c>
      <c r="C19" s="150"/>
      <c r="D19" s="151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08" t="s">
        <v>92</v>
      </c>
      <c r="B20" s="149" t="s">
        <v>30</v>
      </c>
      <c r="C20" s="150"/>
      <c r="D20" s="151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2"/>
      <c r="B21" s="152" t="s">
        <v>31</v>
      </c>
      <c r="C21" s="153"/>
      <c r="D21" s="154"/>
      <c r="E21" s="194"/>
      <c r="F21" s="230"/>
      <c r="G21" s="194"/>
      <c r="H21" s="230"/>
      <c r="I21" s="194">
        <f>I20+I19+I18+I17+I16</f>
        <v>0</v>
      </c>
      <c r="J21" s="195"/>
    </row>
    <row r="22" spans="1:10" ht="33" customHeight="1" x14ac:dyDescent="0.2">
      <c r="A22" s="2"/>
      <c r="B22" s="155" t="s">
        <v>35</v>
      </c>
      <c r="C22" s="150"/>
      <c r="D22" s="151"/>
      <c r="E22" s="156"/>
      <c r="F22" s="157"/>
      <c r="G22" s="158"/>
      <c r="H22" s="158"/>
      <c r="I22" s="158"/>
      <c r="J22" s="159"/>
    </row>
    <row r="23" spans="1:10" ht="23.25" customHeight="1" x14ac:dyDescent="0.2">
      <c r="A23" s="2"/>
      <c r="B23" s="149" t="s">
        <v>13</v>
      </c>
      <c r="C23" s="150"/>
      <c r="D23" s="151"/>
      <c r="E23" s="160">
        <v>12</v>
      </c>
      <c r="F23" s="157" t="s">
        <v>0</v>
      </c>
      <c r="G23" s="189">
        <v>0</v>
      </c>
      <c r="H23" s="190"/>
      <c r="I23" s="190"/>
      <c r="J23" s="159" t="str">
        <f t="shared" ref="J23:J28" si="0">Mena</f>
        <v>CZK</v>
      </c>
    </row>
    <row r="24" spans="1:10" ht="23.25" customHeight="1" x14ac:dyDescent="0.2">
      <c r="A24" s="2"/>
      <c r="B24" s="149" t="s">
        <v>14</v>
      </c>
      <c r="C24" s="150"/>
      <c r="D24" s="151"/>
      <c r="E24" s="160">
        <f>SazbaDPH1</f>
        <v>12</v>
      </c>
      <c r="F24" s="157" t="s">
        <v>0</v>
      </c>
      <c r="G24" s="187">
        <v>0</v>
      </c>
      <c r="H24" s="188"/>
      <c r="I24" s="188"/>
      <c r="J24" s="159" t="str">
        <f t="shared" si="0"/>
        <v>CZK</v>
      </c>
    </row>
    <row r="25" spans="1:10" ht="23.25" customHeight="1" x14ac:dyDescent="0.2">
      <c r="A25" s="2"/>
      <c r="B25" s="149" t="s">
        <v>15</v>
      </c>
      <c r="C25" s="150"/>
      <c r="D25" s="151"/>
      <c r="E25" s="160">
        <v>21</v>
      </c>
      <c r="F25" s="157" t="s">
        <v>0</v>
      </c>
      <c r="G25" s="189">
        <f>I21</f>
        <v>0</v>
      </c>
      <c r="H25" s="190"/>
      <c r="I25" s="190"/>
      <c r="J25" s="159" t="str">
        <f t="shared" si="0"/>
        <v>CZK</v>
      </c>
    </row>
    <row r="26" spans="1:10" ht="23.25" customHeight="1" x14ac:dyDescent="0.2">
      <c r="A26" s="2"/>
      <c r="B26" s="161" t="s">
        <v>16</v>
      </c>
      <c r="C26" s="162"/>
      <c r="D26" s="43"/>
      <c r="E26" s="163">
        <f>SazbaDPH2</f>
        <v>21</v>
      </c>
      <c r="F26" s="164" t="s">
        <v>0</v>
      </c>
      <c r="G26" s="217">
        <f>ZakladDPHZakl/100*21</f>
        <v>0</v>
      </c>
      <c r="H26" s="218"/>
      <c r="I26" s="218"/>
      <c r="J26" s="165" t="str">
        <f t="shared" si="0"/>
        <v>CZK</v>
      </c>
    </row>
    <row r="27" spans="1:10" ht="23.25" customHeight="1" thickBot="1" x14ac:dyDescent="0.25">
      <c r="A27" s="2"/>
      <c r="B27" s="29" t="s">
        <v>5</v>
      </c>
      <c r="C27" s="166"/>
      <c r="D27" s="167"/>
      <c r="E27" s="166"/>
      <c r="F27" s="168"/>
      <c r="G27" s="219">
        <v>0</v>
      </c>
      <c r="H27" s="219"/>
      <c r="I27" s="219"/>
      <c r="J27" s="169" t="str">
        <f t="shared" si="0"/>
        <v>CZK</v>
      </c>
    </row>
    <row r="28" spans="1:10" ht="27.75" hidden="1" customHeight="1" thickBot="1" x14ac:dyDescent="0.25">
      <c r="A28" s="2"/>
      <c r="B28" s="170" t="s">
        <v>25</v>
      </c>
      <c r="C28" s="171"/>
      <c r="D28" s="171"/>
      <c r="E28" s="172"/>
      <c r="F28" s="173"/>
      <c r="G28" s="196">
        <v>2240651.04</v>
      </c>
      <c r="H28" s="197"/>
      <c r="I28" s="197"/>
      <c r="J28" s="174" t="str">
        <f t="shared" si="0"/>
        <v>CZK</v>
      </c>
    </row>
    <row r="29" spans="1:10" ht="27.75" customHeight="1" thickBot="1" x14ac:dyDescent="0.25">
      <c r="A29" s="2"/>
      <c r="B29" s="170" t="s">
        <v>37</v>
      </c>
      <c r="C29" s="175"/>
      <c r="D29" s="175"/>
      <c r="E29" s="175"/>
      <c r="F29" s="176"/>
      <c r="G29" s="196">
        <f>Zaokrouhleni+DPHZakl+ZakladDPHZakl</f>
        <v>0</v>
      </c>
      <c r="H29" s="196"/>
      <c r="I29" s="19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6"/>
      <c r="C32" s="51" t="s">
        <v>12</v>
      </c>
      <c r="D32" s="52"/>
      <c r="E32" s="52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0" customFormat="1" ht="18.75" customHeight="1" x14ac:dyDescent="0.2">
      <c r="A34" s="19"/>
      <c r="B34" s="19"/>
      <c r="C34" s="53"/>
      <c r="D34" s="198"/>
      <c r="E34" s="199"/>
      <c r="G34" s="200"/>
      <c r="H34" s="201"/>
      <c r="I34" s="201"/>
      <c r="J34" s="24"/>
    </row>
    <row r="35" spans="1:10" ht="12.75" customHeight="1" x14ac:dyDescent="0.2">
      <c r="A35" s="2"/>
      <c r="B35" s="2"/>
      <c r="D35" s="186" t="s">
        <v>2</v>
      </c>
      <c r="E35" s="186"/>
      <c r="H35" s="10" t="s">
        <v>3</v>
      </c>
      <c r="J35" s="9"/>
    </row>
    <row r="36" spans="1:10" ht="13.5" customHeight="1" thickBot="1" x14ac:dyDescent="0.25">
      <c r="A36" s="11"/>
      <c r="B36" s="11"/>
      <c r="C36" s="54"/>
      <c r="D36" s="54"/>
      <c r="E36" s="54"/>
      <c r="F36" s="12"/>
      <c r="G36" s="12"/>
      <c r="H36" s="12"/>
      <c r="I36" s="12"/>
      <c r="J36" s="13"/>
    </row>
    <row r="37" spans="1:10" ht="27" hidden="1" customHeight="1" x14ac:dyDescent="0.2">
      <c r="B37" s="66" t="s">
        <v>17</v>
      </c>
      <c r="C37" s="67"/>
      <c r="D37" s="67"/>
      <c r="E37" s="67"/>
      <c r="F37" s="68"/>
      <c r="G37" s="68"/>
      <c r="H37" s="68"/>
      <c r="I37" s="68"/>
      <c r="J37" s="69"/>
    </row>
    <row r="38" spans="1:10" ht="25.5" hidden="1" customHeight="1" x14ac:dyDescent="0.2">
      <c r="A38" s="65" t="s">
        <v>39</v>
      </c>
      <c r="B38" s="70" t="s">
        <v>18</v>
      </c>
      <c r="C38" s="71" t="s">
        <v>6</v>
      </c>
      <c r="D38" s="71"/>
      <c r="E38" s="71"/>
      <c r="F38" s="72" t="str">
        <f>B23</f>
        <v>Základ pro sníženou DPH</v>
      </c>
      <c r="G38" s="72" t="str">
        <f>B25</f>
        <v>Základ pro základní DPH</v>
      </c>
      <c r="H38" s="73" t="s">
        <v>19</v>
      </c>
      <c r="I38" s="73" t="s">
        <v>1</v>
      </c>
      <c r="J38" s="74" t="s">
        <v>0</v>
      </c>
    </row>
    <row r="39" spans="1:10" ht="25.5" hidden="1" customHeight="1" x14ac:dyDescent="0.2">
      <c r="A39" s="65">
        <v>1</v>
      </c>
      <c r="B39" s="75" t="s">
        <v>51</v>
      </c>
      <c r="C39" s="181"/>
      <c r="D39" s="181"/>
      <c r="E39" s="181"/>
      <c r="F39" s="76">
        <v>0</v>
      </c>
      <c r="G39" s="77">
        <v>2240651.04</v>
      </c>
      <c r="H39" s="78">
        <v>470536.72</v>
      </c>
      <c r="I39" s="78">
        <v>2711187.76</v>
      </c>
      <c r="J39" s="79">
        <f>IF(CenaCelkemVypocet=0,"",I39/CenaCelkemVypocet*100)</f>
        <v>100</v>
      </c>
    </row>
    <row r="40" spans="1:10" ht="25.5" hidden="1" customHeight="1" x14ac:dyDescent="0.2">
      <c r="A40" s="65">
        <v>2</v>
      </c>
      <c r="B40" s="80" t="s">
        <v>45</v>
      </c>
      <c r="C40" s="182" t="s">
        <v>46</v>
      </c>
      <c r="D40" s="182"/>
      <c r="E40" s="182"/>
      <c r="F40" s="81">
        <v>0</v>
      </c>
      <c r="G40" s="82">
        <v>2240651.04</v>
      </c>
      <c r="H40" s="82">
        <v>470536.72</v>
      </c>
      <c r="I40" s="82">
        <v>2711187.76</v>
      </c>
      <c r="J40" s="83">
        <f>IF(CenaCelkemVypocet=0,"",I40/CenaCelkemVypocet*100)</f>
        <v>100</v>
      </c>
    </row>
    <row r="41" spans="1:10" ht="25.5" hidden="1" customHeight="1" x14ac:dyDescent="0.2">
      <c r="A41" s="65">
        <v>3</v>
      </c>
      <c r="B41" s="84" t="s">
        <v>43</v>
      </c>
      <c r="C41" s="181" t="s">
        <v>44</v>
      </c>
      <c r="D41" s="181"/>
      <c r="E41" s="181"/>
      <c r="F41" s="85">
        <v>0</v>
      </c>
      <c r="G41" s="78">
        <v>2240651.04</v>
      </c>
      <c r="H41" s="78">
        <v>470536.72</v>
      </c>
      <c r="I41" s="78">
        <v>2711187.76</v>
      </c>
      <c r="J41" s="79">
        <f>IF(CenaCelkemVypocet=0,"",I41/CenaCelkemVypocet*100)</f>
        <v>100</v>
      </c>
    </row>
    <row r="42" spans="1:10" ht="25.5" hidden="1" customHeight="1" x14ac:dyDescent="0.2">
      <c r="A42" s="65"/>
      <c r="B42" s="183" t="s">
        <v>52</v>
      </c>
      <c r="C42" s="184"/>
      <c r="D42" s="184"/>
      <c r="E42" s="185"/>
      <c r="F42" s="86">
        <f>SUMIF(A39:A41,"=1",F39:F41)</f>
        <v>0</v>
      </c>
      <c r="G42" s="87">
        <f>SUMIF(A39:A41,"=1",G39:G41)</f>
        <v>2240651.04</v>
      </c>
      <c r="H42" s="87">
        <f>SUMIF(A39:A41,"=1",H39:H41)</f>
        <v>470536.72</v>
      </c>
      <c r="I42" s="87">
        <f>SUMIF(A39:A41,"=1",I39:I41)</f>
        <v>2711187.76</v>
      </c>
      <c r="J42" s="88">
        <f>SUMIF(A39:A41,"=1",J39:J41)</f>
        <v>100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89" t="s">
        <v>60</v>
      </c>
    </row>
    <row r="51" spans="1:10" ht="25.5" customHeight="1" x14ac:dyDescent="0.2">
      <c r="A51" s="91"/>
      <c r="B51" s="94" t="s">
        <v>18</v>
      </c>
      <c r="C51" s="94" t="s">
        <v>6</v>
      </c>
      <c r="D51" s="95"/>
      <c r="E51" s="95"/>
      <c r="F51" s="96" t="s">
        <v>61</v>
      </c>
      <c r="G51" s="96"/>
      <c r="H51" s="96"/>
      <c r="I51" s="96" t="s">
        <v>31</v>
      </c>
      <c r="J51" s="96" t="s">
        <v>0</v>
      </c>
    </row>
    <row r="52" spans="1:10" ht="36.75" customHeight="1" x14ac:dyDescent="0.2">
      <c r="A52" s="92"/>
      <c r="B52" s="97" t="s">
        <v>62</v>
      </c>
      <c r="C52" s="179" t="s">
        <v>63</v>
      </c>
      <c r="D52" s="180"/>
      <c r="E52" s="180"/>
      <c r="F52" s="105" t="s">
        <v>26</v>
      </c>
      <c r="G52" s="98"/>
      <c r="H52" s="98"/>
      <c r="I52" s="98">
        <f>'1 2 Pol'!G8</f>
        <v>0</v>
      </c>
      <c r="J52" s="102" t="str">
        <f>IF(I66=0,"",I52/I66*100)</f>
        <v/>
      </c>
    </row>
    <row r="53" spans="1:10" ht="36.75" customHeight="1" x14ac:dyDescent="0.2">
      <c r="A53" s="92"/>
      <c r="B53" s="97" t="s">
        <v>64</v>
      </c>
      <c r="C53" s="179" t="s">
        <v>65</v>
      </c>
      <c r="D53" s="180"/>
      <c r="E53" s="180"/>
      <c r="F53" s="105" t="s">
        <v>26</v>
      </c>
      <c r="G53" s="98"/>
      <c r="H53" s="98"/>
      <c r="I53" s="98">
        <f>'1 2 Pol'!G19</f>
        <v>0</v>
      </c>
      <c r="J53" s="102" t="str">
        <f>IF(I66=0,"",I53/I66*100)</f>
        <v/>
      </c>
    </row>
    <row r="54" spans="1:10" ht="36.75" customHeight="1" x14ac:dyDescent="0.2">
      <c r="A54" s="92"/>
      <c r="B54" s="97" t="s">
        <v>66</v>
      </c>
      <c r="C54" s="179" t="s">
        <v>67</v>
      </c>
      <c r="D54" s="180"/>
      <c r="E54" s="180"/>
      <c r="F54" s="105" t="s">
        <v>26</v>
      </c>
      <c r="G54" s="98"/>
      <c r="H54" s="98"/>
      <c r="I54" s="98">
        <f>'1 2 Pol'!G24</f>
        <v>0</v>
      </c>
      <c r="J54" s="102" t="str">
        <f>IF(I66=0,"",I54/I66*100)</f>
        <v/>
      </c>
    </row>
    <row r="55" spans="1:10" ht="36.75" customHeight="1" x14ac:dyDescent="0.2">
      <c r="A55" s="92"/>
      <c r="B55" s="97" t="s">
        <v>68</v>
      </c>
      <c r="C55" s="179" t="s">
        <v>69</v>
      </c>
      <c r="D55" s="180"/>
      <c r="E55" s="180"/>
      <c r="F55" s="105" t="s">
        <v>27</v>
      </c>
      <c r="G55" s="98"/>
      <c r="H55" s="98"/>
      <c r="I55" s="98">
        <f>'1 2 Pol'!G35</f>
        <v>0</v>
      </c>
      <c r="J55" s="102" t="str">
        <f>IF(I66=0,"",I55/I66*100)</f>
        <v/>
      </c>
    </row>
    <row r="56" spans="1:10" ht="36.75" customHeight="1" x14ac:dyDescent="0.2">
      <c r="A56" s="92"/>
      <c r="B56" s="97" t="s">
        <v>70</v>
      </c>
      <c r="C56" s="179" t="s">
        <v>71</v>
      </c>
      <c r="D56" s="180"/>
      <c r="E56" s="180"/>
      <c r="F56" s="105" t="s">
        <v>27</v>
      </c>
      <c r="G56" s="98"/>
      <c r="H56" s="98"/>
      <c r="I56" s="98">
        <f>'1 2 Pol'!G39</f>
        <v>0</v>
      </c>
      <c r="J56" s="102" t="str">
        <f>IF(I66=0,"",I56/I66*100)</f>
        <v/>
      </c>
    </row>
    <row r="57" spans="1:10" ht="36.75" customHeight="1" x14ac:dyDescent="0.2">
      <c r="A57" s="92"/>
      <c r="B57" s="97" t="s">
        <v>72</v>
      </c>
      <c r="C57" s="179" t="s">
        <v>73</v>
      </c>
      <c r="D57" s="180"/>
      <c r="E57" s="180"/>
      <c r="F57" s="105" t="s">
        <v>27</v>
      </c>
      <c r="G57" s="98"/>
      <c r="H57" s="98"/>
      <c r="I57" s="98">
        <f>'1 2 Pol'!G41</f>
        <v>0</v>
      </c>
      <c r="J57" s="102" t="str">
        <f>IF(I66=0,"",I57/I66*100)</f>
        <v/>
      </c>
    </row>
    <row r="58" spans="1:10" ht="36.75" customHeight="1" x14ac:dyDescent="0.2">
      <c r="A58" s="92"/>
      <c r="B58" s="97" t="s">
        <v>74</v>
      </c>
      <c r="C58" s="179" t="s">
        <v>75</v>
      </c>
      <c r="D58" s="180"/>
      <c r="E58" s="180"/>
      <c r="F58" s="105" t="s">
        <v>27</v>
      </c>
      <c r="G58" s="98"/>
      <c r="H58" s="98"/>
      <c r="I58" s="98">
        <f>'1 2 Pol'!G43</f>
        <v>0</v>
      </c>
      <c r="J58" s="102" t="str">
        <f>IF(I66=0,"",I58/I66*100)</f>
        <v/>
      </c>
    </row>
    <row r="59" spans="1:10" ht="36.75" customHeight="1" x14ac:dyDescent="0.2">
      <c r="A59" s="92"/>
      <c r="B59" s="97" t="s">
        <v>76</v>
      </c>
      <c r="C59" s="179" t="s">
        <v>77</v>
      </c>
      <c r="D59" s="180"/>
      <c r="E59" s="180"/>
      <c r="F59" s="105" t="s">
        <v>27</v>
      </c>
      <c r="G59" s="98"/>
      <c r="H59" s="98"/>
      <c r="I59" s="98">
        <f>'1 2 Pol'!G45</f>
        <v>0</v>
      </c>
      <c r="J59" s="102" t="str">
        <f>IF(I66=0,"",I59/I66*100)</f>
        <v/>
      </c>
    </row>
    <row r="60" spans="1:10" ht="36.75" customHeight="1" x14ac:dyDescent="0.2">
      <c r="A60" s="92"/>
      <c r="B60" s="97" t="s">
        <v>78</v>
      </c>
      <c r="C60" s="179" t="s">
        <v>79</v>
      </c>
      <c r="D60" s="180"/>
      <c r="E60" s="180"/>
      <c r="F60" s="105" t="s">
        <v>27</v>
      </c>
      <c r="G60" s="98"/>
      <c r="H60" s="98"/>
      <c r="I60" s="98">
        <f>'1 2 Pol'!G51</f>
        <v>0</v>
      </c>
      <c r="J60" s="102" t="str">
        <f>IF(I66=0,"",I60/I66*100)</f>
        <v/>
      </c>
    </row>
    <row r="61" spans="1:10" ht="36.75" customHeight="1" x14ac:dyDescent="0.2">
      <c r="A61" s="92"/>
      <c r="B61" s="97" t="s">
        <v>80</v>
      </c>
      <c r="C61" s="179" t="s">
        <v>81</v>
      </c>
      <c r="D61" s="180"/>
      <c r="E61" s="180"/>
      <c r="F61" s="105" t="s">
        <v>27</v>
      </c>
      <c r="G61" s="98"/>
      <c r="H61" s="98"/>
      <c r="I61" s="98">
        <f>'1 2 Pol'!G54</f>
        <v>0</v>
      </c>
      <c r="J61" s="102" t="str">
        <f>IF(I66=0,"",I61/I66*100)</f>
        <v/>
      </c>
    </row>
    <row r="62" spans="1:10" ht="36.75" customHeight="1" x14ac:dyDescent="0.2">
      <c r="A62" s="92"/>
      <c r="B62" s="97" t="s">
        <v>82</v>
      </c>
      <c r="C62" s="179" t="s">
        <v>83</v>
      </c>
      <c r="D62" s="180"/>
      <c r="E62" s="180"/>
      <c r="F62" s="105" t="s">
        <v>27</v>
      </c>
      <c r="G62" s="98"/>
      <c r="H62" s="98"/>
      <c r="I62" s="98">
        <f>'1 2 Pol'!G61</f>
        <v>0</v>
      </c>
      <c r="J62" s="102" t="str">
        <f>IF(I66=0,"",I62/I66*100)</f>
        <v/>
      </c>
    </row>
    <row r="63" spans="1:10" ht="36.75" customHeight="1" x14ac:dyDescent="0.2">
      <c r="A63" s="92"/>
      <c r="B63" s="97" t="s">
        <v>84</v>
      </c>
      <c r="C63" s="179" t="s">
        <v>85</v>
      </c>
      <c r="D63" s="180"/>
      <c r="E63" s="180"/>
      <c r="F63" s="105" t="s">
        <v>27</v>
      </c>
      <c r="G63" s="98"/>
      <c r="H63" s="98"/>
      <c r="I63" s="98">
        <f>'1 2 Pol'!G63</f>
        <v>0</v>
      </c>
      <c r="J63" s="102" t="str">
        <f>IF(I66=0,"",I63/I66*100)</f>
        <v/>
      </c>
    </row>
    <row r="64" spans="1:10" ht="36.75" customHeight="1" x14ac:dyDescent="0.2">
      <c r="A64" s="92"/>
      <c r="B64" s="97" t="s">
        <v>86</v>
      </c>
      <c r="C64" s="179" t="s">
        <v>87</v>
      </c>
      <c r="D64" s="180"/>
      <c r="E64" s="180"/>
      <c r="F64" s="105" t="s">
        <v>27</v>
      </c>
      <c r="G64" s="98"/>
      <c r="H64" s="98"/>
      <c r="I64" s="98">
        <f>'1 2 Pol'!G70</f>
        <v>0</v>
      </c>
      <c r="J64" s="102" t="str">
        <f>IF(I66=0,"",I64/I66*100)</f>
        <v/>
      </c>
    </row>
    <row r="65" spans="1:10" ht="36.75" customHeight="1" x14ac:dyDescent="0.2">
      <c r="A65" s="92"/>
      <c r="B65" s="97" t="s">
        <v>88</v>
      </c>
      <c r="C65" s="179" t="s">
        <v>89</v>
      </c>
      <c r="D65" s="180"/>
      <c r="E65" s="180"/>
      <c r="F65" s="105" t="s">
        <v>90</v>
      </c>
      <c r="G65" s="98"/>
      <c r="H65" s="98"/>
      <c r="I65" s="98">
        <f>'1 2 Pol'!G74</f>
        <v>0</v>
      </c>
      <c r="J65" s="102" t="str">
        <f>IF(I66=0,"",I65/I66*100)</f>
        <v/>
      </c>
    </row>
    <row r="66" spans="1:10" ht="25.5" customHeight="1" x14ac:dyDescent="0.2">
      <c r="A66" s="93"/>
      <c r="B66" s="99" t="s">
        <v>1</v>
      </c>
      <c r="C66" s="100"/>
      <c r="D66" s="101"/>
      <c r="E66" s="101"/>
      <c r="F66" s="106"/>
      <c r="G66" s="107"/>
      <c r="H66" s="107"/>
      <c r="I66" s="107">
        <f>SUM(I52:I65)</f>
        <v>0</v>
      </c>
      <c r="J66" s="103">
        <f>SUM(J52:J65)</f>
        <v>0</v>
      </c>
    </row>
    <row r="67" spans="1:10" x14ac:dyDescent="0.2">
      <c r="F67" s="64"/>
      <c r="G67" s="64"/>
      <c r="H67" s="64"/>
      <c r="I67" s="64"/>
      <c r="J67" s="104"/>
    </row>
    <row r="68" spans="1:10" x14ac:dyDescent="0.2">
      <c r="F68" s="64"/>
      <c r="G68" s="64"/>
      <c r="H68" s="64"/>
      <c r="I68" s="64"/>
      <c r="J68" s="104"/>
    </row>
    <row r="69" spans="1:10" x14ac:dyDescent="0.2">
      <c r="F69" s="64"/>
      <c r="G69" s="64"/>
      <c r="H69" s="64"/>
      <c r="I69" s="64"/>
      <c r="J69" s="104"/>
    </row>
  </sheetData>
  <sheetProtection algorithmName="SHA-512" hashValue="wnjoVjvSenMgitiJvEZP4Xt81b1SOYlTJsFr9dJJZVIUhf87Ts6aAMqp9JB+efHnWcOKzagXc39sa1vaW+wUAg==" saltValue="H8bBXnPcK07Gq+R94MK5t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63:E63"/>
    <mergeCell ref="C64:E64"/>
    <mergeCell ref="C65:E65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39" t="s">
        <v>8</v>
      </c>
      <c r="B2" s="38"/>
      <c r="C2" s="233"/>
      <c r="D2" s="233"/>
      <c r="E2" s="233"/>
      <c r="F2" s="233"/>
      <c r="G2" s="234"/>
    </row>
    <row r="3" spans="1:7" ht="24.95" customHeight="1" x14ac:dyDescent="0.2">
      <c r="A3" s="39" t="s">
        <v>9</v>
      </c>
      <c r="B3" s="38"/>
      <c r="C3" s="233"/>
      <c r="D3" s="233"/>
      <c r="E3" s="233"/>
      <c r="F3" s="233"/>
      <c r="G3" s="234"/>
    </row>
    <row r="4" spans="1:7" ht="24.95" customHeight="1" x14ac:dyDescent="0.2">
      <c r="A4" s="39" t="s">
        <v>10</v>
      </c>
      <c r="B4" s="38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F38" sqref="F38"/>
    </sheetView>
  </sheetViews>
  <sheetFormatPr defaultRowHeight="12.75" outlineLevelRow="2" x14ac:dyDescent="0.2"/>
  <cols>
    <col min="1" max="1" width="3.42578125" customWidth="1"/>
    <col min="2" max="2" width="12.7109375" style="90" customWidth="1"/>
    <col min="3" max="3" width="38.28515625" style="9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37" t="s">
        <v>7</v>
      </c>
      <c r="B1" s="237"/>
      <c r="C1" s="237"/>
      <c r="D1" s="237"/>
      <c r="E1" s="237"/>
      <c r="F1" s="237"/>
      <c r="G1" s="237"/>
      <c r="AG1" t="s">
        <v>93</v>
      </c>
    </row>
    <row r="2" spans="1:60" ht="25.15" customHeight="1" x14ac:dyDescent="0.2">
      <c r="A2" s="39" t="s">
        <v>8</v>
      </c>
      <c r="B2" s="38" t="s">
        <v>49</v>
      </c>
      <c r="C2" s="238" t="s">
        <v>50</v>
      </c>
      <c r="D2" s="239"/>
      <c r="E2" s="239"/>
      <c r="F2" s="239"/>
      <c r="G2" s="240"/>
      <c r="AG2" t="s">
        <v>94</v>
      </c>
    </row>
    <row r="3" spans="1:60" ht="25.15" customHeight="1" x14ac:dyDescent="0.2">
      <c r="A3" s="39" t="s">
        <v>9</v>
      </c>
      <c r="B3" s="38" t="s">
        <v>45</v>
      </c>
      <c r="C3" s="238" t="s">
        <v>46</v>
      </c>
      <c r="D3" s="239"/>
      <c r="E3" s="239"/>
      <c r="F3" s="239"/>
      <c r="G3" s="240"/>
      <c r="AC3" s="90" t="s">
        <v>94</v>
      </c>
      <c r="AG3" t="s">
        <v>95</v>
      </c>
    </row>
    <row r="4" spans="1:60" ht="25.15" customHeight="1" x14ac:dyDescent="0.2">
      <c r="A4" s="109" t="s">
        <v>10</v>
      </c>
      <c r="B4" s="110" t="s">
        <v>43</v>
      </c>
      <c r="C4" s="241" t="s">
        <v>44</v>
      </c>
      <c r="D4" s="242"/>
      <c r="E4" s="242"/>
      <c r="F4" s="242"/>
      <c r="G4" s="243"/>
      <c r="AG4" t="s">
        <v>96</v>
      </c>
    </row>
    <row r="5" spans="1:60" x14ac:dyDescent="0.2">
      <c r="D5" s="10"/>
    </row>
    <row r="6" spans="1:60" ht="38.25" x14ac:dyDescent="0.2">
      <c r="A6" s="112" t="s">
        <v>97</v>
      </c>
      <c r="B6" s="114" t="s">
        <v>98</v>
      </c>
      <c r="C6" s="114" t="s">
        <v>99</v>
      </c>
      <c r="D6" s="113" t="s">
        <v>100</v>
      </c>
      <c r="E6" s="112" t="s">
        <v>101</v>
      </c>
      <c r="F6" s="111" t="s">
        <v>102</v>
      </c>
      <c r="G6" s="112" t="s">
        <v>31</v>
      </c>
      <c r="H6" s="115" t="s">
        <v>32</v>
      </c>
      <c r="I6" s="115" t="s">
        <v>103</v>
      </c>
      <c r="J6" s="115" t="s">
        <v>33</v>
      </c>
      <c r="K6" s="115" t="s">
        <v>104</v>
      </c>
      <c r="L6" s="115" t="s">
        <v>105</v>
      </c>
      <c r="M6" s="115" t="s">
        <v>106</v>
      </c>
      <c r="N6" s="115" t="s">
        <v>107</v>
      </c>
      <c r="O6" s="115" t="s">
        <v>108</v>
      </c>
      <c r="P6" s="115" t="s">
        <v>109</v>
      </c>
      <c r="Q6" s="115" t="s">
        <v>110</v>
      </c>
      <c r="R6" s="115" t="s">
        <v>111</v>
      </c>
      <c r="S6" s="115" t="s">
        <v>112</v>
      </c>
      <c r="T6" s="115" t="s">
        <v>113</v>
      </c>
      <c r="U6" s="115" t="s">
        <v>114</v>
      </c>
      <c r="V6" s="115" t="s">
        <v>115</v>
      </c>
      <c r="W6" s="115" t="s">
        <v>116</v>
      </c>
      <c r="X6" s="115" t="s">
        <v>117</v>
      </c>
      <c r="Y6" s="115" t="s">
        <v>118</v>
      </c>
    </row>
    <row r="7" spans="1:60" hidden="1" x14ac:dyDescent="0.2">
      <c r="A7" s="3"/>
      <c r="B7" s="4"/>
      <c r="C7" s="4"/>
      <c r="D7" s="6"/>
      <c r="E7" s="117"/>
      <c r="F7" s="118"/>
      <c r="G7" s="118"/>
      <c r="H7" s="118"/>
      <c r="I7" s="118"/>
      <c r="J7" s="118"/>
      <c r="K7" s="118"/>
      <c r="L7" s="118"/>
      <c r="M7" s="118"/>
      <c r="N7" s="117"/>
      <c r="O7" s="117"/>
      <c r="P7" s="117"/>
      <c r="Q7" s="117"/>
      <c r="R7" s="118"/>
      <c r="S7" s="118"/>
      <c r="T7" s="118"/>
      <c r="U7" s="118"/>
      <c r="V7" s="118"/>
      <c r="W7" s="118"/>
      <c r="X7" s="118"/>
      <c r="Y7" s="118"/>
    </row>
    <row r="8" spans="1:60" x14ac:dyDescent="0.2">
      <c r="A8" s="125" t="s">
        <v>119</v>
      </c>
      <c r="B8" s="126" t="s">
        <v>62</v>
      </c>
      <c r="C8" s="142" t="s">
        <v>63</v>
      </c>
      <c r="D8" s="127"/>
      <c r="E8" s="128"/>
      <c r="F8" s="129"/>
      <c r="G8" s="130">
        <f>G9+G10+G11+G12+G13+G14+G15+G16+G17+G18</f>
        <v>0</v>
      </c>
      <c r="H8" s="124"/>
      <c r="I8" s="124">
        <v>5557.22</v>
      </c>
      <c r="J8" s="124"/>
      <c r="K8" s="124">
        <v>210546.34</v>
      </c>
      <c r="L8" s="124"/>
      <c r="M8" s="124"/>
      <c r="N8" s="123"/>
      <c r="O8" s="123"/>
      <c r="P8" s="123"/>
      <c r="Q8" s="123"/>
      <c r="R8" s="124"/>
      <c r="S8" s="124"/>
      <c r="T8" s="124"/>
      <c r="U8" s="124"/>
      <c r="V8" s="124"/>
      <c r="W8" s="124"/>
      <c r="X8" s="124"/>
      <c r="Y8" s="124"/>
      <c r="AG8" t="s">
        <v>120</v>
      </c>
    </row>
    <row r="9" spans="1:60" x14ac:dyDescent="0.2">
      <c r="A9" s="136">
        <v>1</v>
      </c>
      <c r="B9" s="137" t="s">
        <v>121</v>
      </c>
      <c r="C9" s="143" t="s">
        <v>122</v>
      </c>
      <c r="D9" s="138" t="s">
        <v>123</v>
      </c>
      <c r="E9" s="139">
        <v>73.516000000000005</v>
      </c>
      <c r="F9" s="147"/>
      <c r="G9" s="140">
        <f>F9*E9</f>
        <v>0</v>
      </c>
      <c r="H9" s="122">
        <v>37.29</v>
      </c>
      <c r="I9" s="122">
        <v>2741.4116400000003</v>
      </c>
      <c r="J9" s="122">
        <v>1019.71</v>
      </c>
      <c r="K9" s="122">
        <v>74965.000360000005</v>
      </c>
      <c r="L9" s="122">
        <v>21</v>
      </c>
      <c r="M9" s="122">
        <v>94024.756099999999</v>
      </c>
      <c r="N9" s="121">
        <v>1.2800000000000001E-3</v>
      </c>
      <c r="O9" s="121">
        <v>9.4100480000000014E-2</v>
      </c>
      <c r="P9" s="121">
        <v>1.8</v>
      </c>
      <c r="Q9" s="121">
        <v>132.3288</v>
      </c>
      <c r="R9" s="122"/>
      <c r="S9" s="122" t="s">
        <v>124</v>
      </c>
      <c r="T9" s="122" t="s">
        <v>124</v>
      </c>
      <c r="U9" s="122">
        <v>1.52</v>
      </c>
      <c r="V9" s="122">
        <v>111.74432000000002</v>
      </c>
      <c r="W9" s="122"/>
      <c r="X9" s="122" t="s">
        <v>125</v>
      </c>
      <c r="Y9" s="122" t="s">
        <v>126</v>
      </c>
      <c r="Z9" s="116"/>
      <c r="AA9" s="116"/>
      <c r="AB9" s="116"/>
      <c r="AC9" s="116"/>
      <c r="AD9" s="116"/>
      <c r="AE9" s="116"/>
      <c r="AF9" s="116"/>
      <c r="AG9" s="116" t="s">
        <v>127</v>
      </c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</row>
    <row r="10" spans="1:60" x14ac:dyDescent="0.2">
      <c r="A10" s="136">
        <v>2</v>
      </c>
      <c r="B10" s="137" t="s">
        <v>128</v>
      </c>
      <c r="C10" s="143" t="s">
        <v>129</v>
      </c>
      <c r="D10" s="138" t="s">
        <v>130</v>
      </c>
      <c r="E10" s="139">
        <v>18.440000000000001</v>
      </c>
      <c r="F10" s="147"/>
      <c r="G10" s="140">
        <f t="shared" ref="G10:G18" si="0">F10*E10</f>
        <v>0</v>
      </c>
      <c r="H10" s="122">
        <v>19.43</v>
      </c>
      <c r="I10" s="122">
        <v>358.28919999999999</v>
      </c>
      <c r="J10" s="122">
        <v>304.57</v>
      </c>
      <c r="K10" s="122">
        <v>5616.2708000000002</v>
      </c>
      <c r="L10" s="122">
        <v>21</v>
      </c>
      <c r="M10" s="122">
        <v>7229.2176000000009</v>
      </c>
      <c r="N10" s="121">
        <v>6.7000000000000002E-4</v>
      </c>
      <c r="O10" s="121">
        <v>1.2354800000000001E-2</v>
      </c>
      <c r="P10" s="121">
        <v>8.2000000000000003E-2</v>
      </c>
      <c r="Q10" s="121">
        <v>1.5120800000000001</v>
      </c>
      <c r="R10" s="122"/>
      <c r="S10" s="122" t="s">
        <v>124</v>
      </c>
      <c r="T10" s="122" t="s">
        <v>124</v>
      </c>
      <c r="U10" s="122">
        <v>0.6</v>
      </c>
      <c r="V10" s="122">
        <v>11.064</v>
      </c>
      <c r="W10" s="122"/>
      <c r="X10" s="122" t="s">
        <v>125</v>
      </c>
      <c r="Y10" s="122" t="s">
        <v>126</v>
      </c>
      <c r="Z10" s="116"/>
      <c r="AA10" s="116"/>
      <c r="AB10" s="116"/>
      <c r="AC10" s="116"/>
      <c r="AD10" s="116"/>
      <c r="AE10" s="116"/>
      <c r="AF10" s="116"/>
      <c r="AG10" s="116" t="s">
        <v>127</v>
      </c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</row>
    <row r="11" spans="1:60" x14ac:dyDescent="0.2">
      <c r="A11" s="136">
        <v>3</v>
      </c>
      <c r="B11" s="137" t="s">
        <v>131</v>
      </c>
      <c r="C11" s="143" t="s">
        <v>132</v>
      </c>
      <c r="D11" s="138" t="s">
        <v>130</v>
      </c>
      <c r="E11" s="139">
        <v>71</v>
      </c>
      <c r="F11" s="147"/>
      <c r="G11" s="140">
        <f t="shared" si="0"/>
        <v>0</v>
      </c>
      <c r="H11" s="122">
        <v>19.43</v>
      </c>
      <c r="I11" s="122">
        <v>1379.53</v>
      </c>
      <c r="J11" s="122">
        <v>228.07</v>
      </c>
      <c r="K11" s="122">
        <v>16192.97</v>
      </c>
      <c r="L11" s="122">
        <v>21</v>
      </c>
      <c r="M11" s="122">
        <v>21262.724999999999</v>
      </c>
      <c r="N11" s="121">
        <v>6.7000000000000002E-4</v>
      </c>
      <c r="O11" s="121">
        <v>4.7570000000000001E-2</v>
      </c>
      <c r="P11" s="121">
        <v>8.7999999999999995E-2</v>
      </c>
      <c r="Q11" s="121">
        <v>6.2479999999999993</v>
      </c>
      <c r="R11" s="122"/>
      <c r="S11" s="122" t="s">
        <v>124</v>
      </c>
      <c r="T11" s="122" t="s">
        <v>124</v>
      </c>
      <c r="U11" s="122">
        <v>0.36599999999999999</v>
      </c>
      <c r="V11" s="122">
        <v>25.986000000000001</v>
      </c>
      <c r="W11" s="122"/>
      <c r="X11" s="122" t="s">
        <v>125</v>
      </c>
      <c r="Y11" s="122" t="s">
        <v>126</v>
      </c>
      <c r="Z11" s="116"/>
      <c r="AA11" s="116"/>
      <c r="AB11" s="116"/>
      <c r="AC11" s="116"/>
      <c r="AD11" s="116"/>
      <c r="AE11" s="116"/>
      <c r="AF11" s="116"/>
      <c r="AG11" s="116" t="s">
        <v>127</v>
      </c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</row>
    <row r="12" spans="1:60" x14ac:dyDescent="0.2">
      <c r="A12" s="136">
        <v>4</v>
      </c>
      <c r="B12" s="137" t="s">
        <v>133</v>
      </c>
      <c r="C12" s="143" t="s">
        <v>134</v>
      </c>
      <c r="D12" s="138" t="s">
        <v>135</v>
      </c>
      <c r="E12" s="139">
        <v>2.387</v>
      </c>
      <c r="F12" s="147"/>
      <c r="G12" s="140">
        <f t="shared" si="0"/>
        <v>0</v>
      </c>
      <c r="H12" s="122">
        <v>356.28</v>
      </c>
      <c r="I12" s="122">
        <v>850.44035999999994</v>
      </c>
      <c r="J12" s="122">
        <v>5563.72</v>
      </c>
      <c r="K12" s="122">
        <v>13280.59964</v>
      </c>
      <c r="L12" s="122">
        <v>21</v>
      </c>
      <c r="M12" s="122">
        <v>17098.558400000002</v>
      </c>
      <c r="N12" s="121">
        <v>1.221E-2</v>
      </c>
      <c r="O12" s="121">
        <v>2.9145270000000001E-2</v>
      </c>
      <c r="P12" s="121">
        <v>1.2529999999999999</v>
      </c>
      <c r="Q12" s="121">
        <v>2.9909109999999997</v>
      </c>
      <c r="R12" s="122"/>
      <c r="S12" s="122" t="s">
        <v>124</v>
      </c>
      <c r="T12" s="122" t="s">
        <v>124</v>
      </c>
      <c r="U12" s="122">
        <v>10.015000000000001</v>
      </c>
      <c r="V12" s="122">
        <v>23.905805000000001</v>
      </c>
      <c r="W12" s="122"/>
      <c r="X12" s="122" t="s">
        <v>125</v>
      </c>
      <c r="Y12" s="122" t="s">
        <v>126</v>
      </c>
      <c r="Z12" s="116"/>
      <c r="AA12" s="116"/>
      <c r="AB12" s="116"/>
      <c r="AC12" s="116"/>
      <c r="AD12" s="116"/>
      <c r="AE12" s="116"/>
      <c r="AF12" s="116"/>
      <c r="AG12" s="116" t="s">
        <v>127</v>
      </c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</row>
    <row r="13" spans="1:60" x14ac:dyDescent="0.2">
      <c r="A13" s="136">
        <v>5</v>
      </c>
      <c r="B13" s="137" t="s">
        <v>136</v>
      </c>
      <c r="C13" s="143" t="s">
        <v>137</v>
      </c>
      <c r="D13" s="138" t="s">
        <v>123</v>
      </c>
      <c r="E13" s="139">
        <v>15</v>
      </c>
      <c r="F13" s="147"/>
      <c r="G13" s="140">
        <f t="shared" si="0"/>
        <v>0</v>
      </c>
      <c r="H13" s="122">
        <v>0</v>
      </c>
      <c r="I13" s="122">
        <v>0</v>
      </c>
      <c r="J13" s="122">
        <v>3850</v>
      </c>
      <c r="K13" s="122">
        <v>57750</v>
      </c>
      <c r="L13" s="122">
        <v>21</v>
      </c>
      <c r="M13" s="122">
        <v>69877.5</v>
      </c>
      <c r="N13" s="121">
        <v>0</v>
      </c>
      <c r="O13" s="121">
        <v>0</v>
      </c>
      <c r="P13" s="121">
        <v>2.2000000000000002</v>
      </c>
      <c r="Q13" s="121">
        <v>33</v>
      </c>
      <c r="R13" s="122"/>
      <c r="S13" s="122" t="s">
        <v>124</v>
      </c>
      <c r="T13" s="122" t="s">
        <v>124</v>
      </c>
      <c r="U13" s="122">
        <v>7.1950000000000003</v>
      </c>
      <c r="V13" s="122">
        <v>107.92500000000001</v>
      </c>
      <c r="W13" s="122"/>
      <c r="X13" s="122" t="s">
        <v>125</v>
      </c>
      <c r="Y13" s="122" t="s">
        <v>126</v>
      </c>
      <c r="Z13" s="116"/>
      <c r="AA13" s="116"/>
      <c r="AB13" s="116"/>
      <c r="AC13" s="116"/>
      <c r="AD13" s="116"/>
      <c r="AE13" s="116"/>
      <c r="AF13" s="116"/>
      <c r="AG13" s="116" t="s">
        <v>127</v>
      </c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</row>
    <row r="14" spans="1:60" x14ac:dyDescent="0.2">
      <c r="A14" s="136">
        <v>6</v>
      </c>
      <c r="B14" s="137" t="s">
        <v>138</v>
      </c>
      <c r="C14" s="143" t="s">
        <v>139</v>
      </c>
      <c r="D14" s="138" t="s">
        <v>123</v>
      </c>
      <c r="E14" s="139">
        <v>15</v>
      </c>
      <c r="F14" s="147"/>
      <c r="G14" s="140">
        <f t="shared" si="0"/>
        <v>0</v>
      </c>
      <c r="H14" s="122">
        <v>0</v>
      </c>
      <c r="I14" s="122">
        <v>0</v>
      </c>
      <c r="J14" s="122">
        <v>2220</v>
      </c>
      <c r="K14" s="122">
        <v>33300</v>
      </c>
      <c r="L14" s="122">
        <v>21</v>
      </c>
      <c r="M14" s="122">
        <v>40293</v>
      </c>
      <c r="N14" s="121">
        <v>0</v>
      </c>
      <c r="O14" s="121">
        <v>0</v>
      </c>
      <c r="P14" s="121">
        <v>0</v>
      </c>
      <c r="Q14" s="121">
        <v>0</v>
      </c>
      <c r="R14" s="122"/>
      <c r="S14" s="122" t="s">
        <v>124</v>
      </c>
      <c r="T14" s="122" t="s">
        <v>124</v>
      </c>
      <c r="U14" s="122">
        <v>4.8280000000000003</v>
      </c>
      <c r="V14" s="122">
        <v>72.42</v>
      </c>
      <c r="W14" s="122"/>
      <c r="X14" s="122" t="s">
        <v>125</v>
      </c>
      <c r="Y14" s="122" t="s">
        <v>126</v>
      </c>
      <c r="Z14" s="116"/>
      <c r="AA14" s="116"/>
      <c r="AB14" s="116"/>
      <c r="AC14" s="116"/>
      <c r="AD14" s="116"/>
      <c r="AE14" s="116"/>
      <c r="AF14" s="116"/>
      <c r="AG14" s="116" t="s">
        <v>127</v>
      </c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</row>
    <row r="15" spans="1:60" x14ac:dyDescent="0.2">
      <c r="A15" s="136">
        <v>7</v>
      </c>
      <c r="B15" s="137" t="s">
        <v>140</v>
      </c>
      <c r="C15" s="143" t="s">
        <v>141</v>
      </c>
      <c r="D15" s="138" t="s">
        <v>123</v>
      </c>
      <c r="E15" s="139">
        <v>3.85</v>
      </c>
      <c r="F15" s="147"/>
      <c r="G15" s="140">
        <f t="shared" si="0"/>
        <v>0</v>
      </c>
      <c r="H15" s="122">
        <v>0</v>
      </c>
      <c r="I15" s="122">
        <v>0</v>
      </c>
      <c r="J15" s="122">
        <v>577</v>
      </c>
      <c r="K15" s="122">
        <v>2221.4500000000003</v>
      </c>
      <c r="L15" s="122">
        <v>21</v>
      </c>
      <c r="M15" s="122">
        <v>2687.9544999999998</v>
      </c>
      <c r="N15" s="121">
        <v>0</v>
      </c>
      <c r="O15" s="121">
        <v>0</v>
      </c>
      <c r="P15" s="121">
        <v>1.4</v>
      </c>
      <c r="Q15" s="121">
        <v>5.39</v>
      </c>
      <c r="R15" s="122"/>
      <c r="S15" s="122" t="s">
        <v>124</v>
      </c>
      <c r="T15" s="122" t="s">
        <v>124</v>
      </c>
      <c r="U15" s="122">
        <v>1.2569999999999999</v>
      </c>
      <c r="V15" s="122">
        <v>4.8394499999999994</v>
      </c>
      <c r="W15" s="122"/>
      <c r="X15" s="122" t="s">
        <v>125</v>
      </c>
      <c r="Y15" s="122" t="s">
        <v>126</v>
      </c>
      <c r="Z15" s="116"/>
      <c r="AA15" s="116"/>
      <c r="AB15" s="116"/>
      <c r="AC15" s="116"/>
      <c r="AD15" s="116"/>
      <c r="AE15" s="116"/>
      <c r="AF15" s="116"/>
      <c r="AG15" s="116" t="s">
        <v>127</v>
      </c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16"/>
      <c r="BF15" s="116"/>
      <c r="BG15" s="116"/>
      <c r="BH15" s="116"/>
    </row>
    <row r="16" spans="1:60" x14ac:dyDescent="0.2">
      <c r="A16" s="136">
        <v>8</v>
      </c>
      <c r="B16" s="137" t="s">
        <v>142</v>
      </c>
      <c r="C16" s="143" t="s">
        <v>143</v>
      </c>
      <c r="D16" s="138" t="s">
        <v>123</v>
      </c>
      <c r="E16" s="139">
        <v>15</v>
      </c>
      <c r="F16" s="147"/>
      <c r="G16" s="140">
        <f t="shared" si="0"/>
        <v>0</v>
      </c>
      <c r="H16" s="122">
        <v>0</v>
      </c>
      <c r="I16" s="122">
        <v>0</v>
      </c>
      <c r="J16" s="122">
        <v>402</v>
      </c>
      <c r="K16" s="122">
        <v>6030</v>
      </c>
      <c r="L16" s="122">
        <v>21</v>
      </c>
      <c r="M16" s="122">
        <v>7296.3</v>
      </c>
      <c r="N16" s="121">
        <v>0</v>
      </c>
      <c r="O16" s="121">
        <v>0</v>
      </c>
      <c r="P16" s="121">
        <v>1.4</v>
      </c>
      <c r="Q16" s="121">
        <v>21</v>
      </c>
      <c r="R16" s="122"/>
      <c r="S16" s="122" t="s">
        <v>124</v>
      </c>
      <c r="T16" s="122" t="s">
        <v>124</v>
      </c>
      <c r="U16" s="122">
        <v>0.875</v>
      </c>
      <c r="V16" s="122">
        <v>13.125</v>
      </c>
      <c r="W16" s="122"/>
      <c r="X16" s="122" t="s">
        <v>125</v>
      </c>
      <c r="Y16" s="122" t="s">
        <v>126</v>
      </c>
      <c r="Z16" s="116"/>
      <c r="AA16" s="116"/>
      <c r="AB16" s="116"/>
      <c r="AC16" s="116"/>
      <c r="AD16" s="116"/>
      <c r="AE16" s="116"/>
      <c r="AF16" s="116"/>
      <c r="AG16" s="116" t="s">
        <v>127</v>
      </c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116"/>
      <c r="AZ16" s="116"/>
      <c r="BA16" s="116"/>
      <c r="BB16" s="116"/>
      <c r="BC16" s="116"/>
      <c r="BD16" s="116"/>
      <c r="BE16" s="116"/>
      <c r="BF16" s="116"/>
      <c r="BG16" s="116"/>
      <c r="BH16" s="116"/>
    </row>
    <row r="17" spans="1:60" x14ac:dyDescent="0.2">
      <c r="A17" s="136">
        <v>9</v>
      </c>
      <c r="B17" s="137" t="s">
        <v>144</v>
      </c>
      <c r="C17" s="143" t="s">
        <v>145</v>
      </c>
      <c r="D17" s="138" t="s">
        <v>130</v>
      </c>
      <c r="E17" s="139">
        <v>2.7</v>
      </c>
      <c r="F17" s="147"/>
      <c r="G17" s="140">
        <f t="shared" si="0"/>
        <v>0</v>
      </c>
      <c r="H17" s="122">
        <v>64.03</v>
      </c>
      <c r="I17" s="122">
        <v>172.88100000000003</v>
      </c>
      <c r="J17" s="122">
        <v>271.97000000000003</v>
      </c>
      <c r="K17" s="122">
        <v>734.31900000000007</v>
      </c>
      <c r="L17" s="122">
        <v>21</v>
      </c>
      <c r="M17" s="122">
        <v>1097.712</v>
      </c>
      <c r="N17" s="121">
        <v>2.1900000000000001E-3</v>
      </c>
      <c r="O17" s="121">
        <v>5.9130000000000007E-3</v>
      </c>
      <c r="P17" s="121">
        <v>4.1000000000000002E-2</v>
      </c>
      <c r="Q17" s="121">
        <v>0.11070000000000001</v>
      </c>
      <c r="R17" s="122"/>
      <c r="S17" s="122" t="s">
        <v>124</v>
      </c>
      <c r="T17" s="122" t="s">
        <v>124</v>
      </c>
      <c r="U17" s="122">
        <v>0.52</v>
      </c>
      <c r="V17" s="122">
        <v>1.4040000000000001</v>
      </c>
      <c r="W17" s="122"/>
      <c r="X17" s="122" t="s">
        <v>125</v>
      </c>
      <c r="Y17" s="122" t="s">
        <v>126</v>
      </c>
      <c r="Z17" s="116"/>
      <c r="AA17" s="116"/>
      <c r="AB17" s="116"/>
      <c r="AC17" s="116"/>
      <c r="AD17" s="116"/>
      <c r="AE17" s="116"/>
      <c r="AF17" s="116"/>
      <c r="AG17" s="116" t="s">
        <v>127</v>
      </c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6"/>
      <c r="BD17" s="116"/>
      <c r="BE17" s="116"/>
      <c r="BF17" s="116"/>
      <c r="BG17" s="116"/>
      <c r="BH17" s="116"/>
    </row>
    <row r="18" spans="1:60" x14ac:dyDescent="0.2">
      <c r="A18" s="136">
        <v>10</v>
      </c>
      <c r="B18" s="137" t="s">
        <v>146</v>
      </c>
      <c r="C18" s="143" t="s">
        <v>147</v>
      </c>
      <c r="D18" s="138" t="s">
        <v>130</v>
      </c>
      <c r="E18" s="139">
        <v>1.6</v>
      </c>
      <c r="F18" s="147"/>
      <c r="G18" s="140">
        <f t="shared" si="0"/>
        <v>0</v>
      </c>
      <c r="H18" s="122">
        <v>34.17</v>
      </c>
      <c r="I18" s="122">
        <v>54.672000000000004</v>
      </c>
      <c r="J18" s="122">
        <v>284.83</v>
      </c>
      <c r="K18" s="122">
        <v>455.72800000000001</v>
      </c>
      <c r="L18" s="122">
        <v>21</v>
      </c>
      <c r="M18" s="122">
        <v>617.58399999999995</v>
      </c>
      <c r="N18" s="121">
        <v>1.17E-3</v>
      </c>
      <c r="O18" s="121">
        <v>1.8720000000000002E-3</v>
      </c>
      <c r="P18" s="121">
        <v>8.7999999999999995E-2</v>
      </c>
      <c r="Q18" s="121">
        <v>0.14080000000000001</v>
      </c>
      <c r="R18" s="122"/>
      <c r="S18" s="122" t="s">
        <v>124</v>
      </c>
      <c r="T18" s="122" t="s">
        <v>124</v>
      </c>
      <c r="U18" s="122">
        <v>0.55600000000000005</v>
      </c>
      <c r="V18" s="122">
        <v>0.88960000000000017</v>
      </c>
      <c r="W18" s="122"/>
      <c r="X18" s="122" t="s">
        <v>125</v>
      </c>
      <c r="Y18" s="122" t="s">
        <v>126</v>
      </c>
      <c r="Z18" s="116"/>
      <c r="AA18" s="116"/>
      <c r="AB18" s="116"/>
      <c r="AC18" s="116"/>
      <c r="AD18" s="116"/>
      <c r="AE18" s="116"/>
      <c r="AF18" s="116"/>
      <c r="AG18" s="116" t="s">
        <v>127</v>
      </c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</row>
    <row r="19" spans="1:60" x14ac:dyDescent="0.2">
      <c r="A19" s="125" t="s">
        <v>119</v>
      </c>
      <c r="B19" s="126" t="s">
        <v>64</v>
      </c>
      <c r="C19" s="142" t="s">
        <v>65</v>
      </c>
      <c r="D19" s="127"/>
      <c r="E19" s="128"/>
      <c r="F19" s="129"/>
      <c r="G19" s="130">
        <f>G20+G22+G23</f>
        <v>0</v>
      </c>
      <c r="H19" s="124"/>
      <c r="I19" s="124">
        <v>217638.23</v>
      </c>
      <c r="J19" s="124"/>
      <c r="K19" s="124">
        <v>34629.519999999997</v>
      </c>
      <c r="L19" s="124"/>
      <c r="M19" s="124"/>
      <c r="N19" s="123"/>
      <c r="O19" s="123"/>
      <c r="P19" s="123"/>
      <c r="Q19" s="123"/>
      <c r="R19" s="124"/>
      <c r="S19" s="124"/>
      <c r="T19" s="124"/>
      <c r="U19" s="124"/>
      <c r="V19" s="124"/>
      <c r="W19" s="124"/>
      <c r="X19" s="124"/>
      <c r="Y19" s="124"/>
      <c r="AG19" t="s">
        <v>120</v>
      </c>
    </row>
    <row r="20" spans="1:60" ht="22.5" x14ac:dyDescent="0.2">
      <c r="A20" s="131">
        <v>11</v>
      </c>
      <c r="B20" s="132" t="s">
        <v>148</v>
      </c>
      <c r="C20" s="144" t="s">
        <v>149</v>
      </c>
      <c r="D20" s="133" t="s">
        <v>130</v>
      </c>
      <c r="E20" s="134">
        <v>157.5</v>
      </c>
      <c r="F20" s="148"/>
      <c r="G20" s="140">
        <f>F20*E20</f>
        <v>0</v>
      </c>
      <c r="H20" s="122">
        <v>0.03</v>
      </c>
      <c r="I20" s="122">
        <v>4.7249999999999996</v>
      </c>
      <c r="J20" s="122">
        <v>70.37</v>
      </c>
      <c r="K20" s="122">
        <v>11083.275000000001</v>
      </c>
      <c r="L20" s="122">
        <v>21</v>
      </c>
      <c r="M20" s="122">
        <v>13416.48</v>
      </c>
      <c r="N20" s="121">
        <v>1.8380000000000001E-2</v>
      </c>
      <c r="O20" s="121">
        <v>2.8948499999999999</v>
      </c>
      <c r="P20" s="121">
        <v>0</v>
      </c>
      <c r="Q20" s="121">
        <v>0</v>
      </c>
      <c r="R20" s="122"/>
      <c r="S20" s="122" t="s">
        <v>124</v>
      </c>
      <c r="T20" s="122" t="s">
        <v>124</v>
      </c>
      <c r="U20" s="122">
        <v>0.104</v>
      </c>
      <c r="V20" s="122">
        <v>16.38</v>
      </c>
      <c r="W20" s="122"/>
      <c r="X20" s="122" t="s">
        <v>125</v>
      </c>
      <c r="Y20" s="122" t="s">
        <v>126</v>
      </c>
      <c r="Z20" s="116"/>
      <c r="AA20" s="116"/>
      <c r="AB20" s="116"/>
      <c r="AC20" s="116"/>
      <c r="AD20" s="116"/>
      <c r="AE20" s="116"/>
      <c r="AF20" s="116"/>
      <c r="AG20" s="116" t="s">
        <v>127</v>
      </c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</row>
    <row r="21" spans="1:60" outlineLevel="1" x14ac:dyDescent="0.2">
      <c r="A21" s="119"/>
      <c r="B21" s="120"/>
      <c r="C21" s="235" t="s">
        <v>150</v>
      </c>
      <c r="D21" s="236"/>
      <c r="E21" s="236"/>
      <c r="F21" s="236"/>
      <c r="G21" s="236"/>
      <c r="H21" s="122"/>
      <c r="I21" s="122"/>
      <c r="J21" s="122"/>
      <c r="K21" s="122"/>
      <c r="L21" s="122"/>
      <c r="M21" s="122"/>
      <c r="N21" s="121"/>
      <c r="O21" s="121"/>
      <c r="P21" s="121"/>
      <c r="Q21" s="121"/>
      <c r="R21" s="122"/>
      <c r="S21" s="122"/>
      <c r="T21" s="122"/>
      <c r="U21" s="122"/>
      <c r="V21" s="122"/>
      <c r="W21" s="122"/>
      <c r="X21" s="122"/>
      <c r="Y21" s="122"/>
      <c r="Z21" s="116"/>
      <c r="AA21" s="116"/>
      <c r="AB21" s="116"/>
      <c r="AC21" s="116"/>
      <c r="AD21" s="116"/>
      <c r="AE21" s="116"/>
      <c r="AF21" s="116"/>
      <c r="AG21" s="116" t="s">
        <v>151</v>
      </c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16"/>
      <c r="BF21" s="116"/>
      <c r="BG21" s="116"/>
      <c r="BH21" s="116"/>
    </row>
    <row r="22" spans="1:60" ht="22.5" x14ac:dyDescent="0.2">
      <c r="A22" s="136">
        <v>12</v>
      </c>
      <c r="B22" s="137" t="s">
        <v>152</v>
      </c>
      <c r="C22" s="143" t="s">
        <v>153</v>
      </c>
      <c r="D22" s="138" t="s">
        <v>130</v>
      </c>
      <c r="E22" s="139">
        <v>4725</v>
      </c>
      <c r="F22" s="147"/>
      <c r="G22" s="140">
        <f t="shared" ref="G22:G23" si="1">F22*E22</f>
        <v>0</v>
      </c>
      <c r="H22" s="122">
        <v>46.06</v>
      </c>
      <c r="I22" s="122">
        <v>217633.5</v>
      </c>
      <c r="J22" s="122">
        <v>3.34</v>
      </c>
      <c r="K22" s="122">
        <v>15781.5</v>
      </c>
      <c r="L22" s="122">
        <v>21</v>
      </c>
      <c r="M22" s="122">
        <v>282432.15000000002</v>
      </c>
      <c r="N22" s="121">
        <v>1.56E-3</v>
      </c>
      <c r="O22" s="121">
        <v>7.3709999999999996</v>
      </c>
      <c r="P22" s="121">
        <v>0</v>
      </c>
      <c r="Q22" s="121">
        <v>0</v>
      </c>
      <c r="R22" s="122"/>
      <c r="S22" s="122" t="s">
        <v>124</v>
      </c>
      <c r="T22" s="122" t="s">
        <v>124</v>
      </c>
      <c r="U22" s="122">
        <v>6.0000000000000001E-3</v>
      </c>
      <c r="V22" s="122">
        <v>28.35</v>
      </c>
      <c r="W22" s="122"/>
      <c r="X22" s="122" t="s">
        <v>125</v>
      </c>
      <c r="Y22" s="122" t="s">
        <v>126</v>
      </c>
      <c r="Z22" s="116"/>
      <c r="AA22" s="116"/>
      <c r="AB22" s="116"/>
      <c r="AC22" s="116"/>
      <c r="AD22" s="116"/>
      <c r="AE22" s="116"/>
      <c r="AF22" s="116"/>
      <c r="AG22" s="116" t="s">
        <v>127</v>
      </c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</row>
    <row r="23" spans="1:60" ht="22.5" x14ac:dyDescent="0.2">
      <c r="A23" s="136">
        <v>13</v>
      </c>
      <c r="B23" s="137" t="s">
        <v>154</v>
      </c>
      <c r="C23" s="143" t="s">
        <v>155</v>
      </c>
      <c r="D23" s="138" t="s">
        <v>130</v>
      </c>
      <c r="E23" s="139">
        <v>157.5</v>
      </c>
      <c r="F23" s="147"/>
      <c r="G23" s="140">
        <f t="shared" si="1"/>
        <v>0</v>
      </c>
      <c r="H23" s="122">
        <v>0</v>
      </c>
      <c r="I23" s="122">
        <v>0</v>
      </c>
      <c r="J23" s="122">
        <v>49.3</v>
      </c>
      <c r="K23" s="122">
        <v>7764.75</v>
      </c>
      <c r="L23" s="122">
        <v>21</v>
      </c>
      <c r="M23" s="122">
        <v>9395.3474999999999</v>
      </c>
      <c r="N23" s="121">
        <v>0</v>
      </c>
      <c r="O23" s="121">
        <v>0</v>
      </c>
      <c r="P23" s="121">
        <v>0</v>
      </c>
      <c r="Q23" s="121">
        <v>0</v>
      </c>
      <c r="R23" s="122"/>
      <c r="S23" s="122" t="s">
        <v>124</v>
      </c>
      <c r="T23" s="122" t="s">
        <v>124</v>
      </c>
      <c r="U23" s="122">
        <v>6.6000000000000003E-2</v>
      </c>
      <c r="V23" s="122">
        <v>10.395000000000001</v>
      </c>
      <c r="W23" s="122"/>
      <c r="X23" s="122" t="s">
        <v>125</v>
      </c>
      <c r="Y23" s="122" t="s">
        <v>126</v>
      </c>
      <c r="Z23" s="116"/>
      <c r="AA23" s="116"/>
      <c r="AB23" s="116"/>
      <c r="AC23" s="116"/>
      <c r="AD23" s="116"/>
      <c r="AE23" s="116"/>
      <c r="AF23" s="116"/>
      <c r="AG23" s="116" t="s">
        <v>127</v>
      </c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6"/>
      <c r="BH23" s="116"/>
    </row>
    <row r="24" spans="1:60" x14ac:dyDescent="0.2">
      <c r="A24" s="125" t="s">
        <v>119</v>
      </c>
      <c r="B24" s="126" t="s">
        <v>66</v>
      </c>
      <c r="C24" s="142" t="s">
        <v>67</v>
      </c>
      <c r="D24" s="127"/>
      <c r="E24" s="128"/>
      <c r="F24" s="129"/>
      <c r="G24" s="130">
        <f>G25+G26+G27+G28+G29+G30+G31+G32+G33+G34</f>
        <v>0</v>
      </c>
      <c r="H24" s="124"/>
      <c r="I24" s="124">
        <v>315.63</v>
      </c>
      <c r="J24" s="124"/>
      <c r="K24" s="124">
        <v>14123.44</v>
      </c>
      <c r="L24" s="124"/>
      <c r="M24" s="124"/>
      <c r="N24" s="123"/>
      <c r="O24" s="123"/>
      <c r="P24" s="123"/>
      <c r="Q24" s="123"/>
      <c r="R24" s="124"/>
      <c r="S24" s="124"/>
      <c r="T24" s="124"/>
      <c r="U24" s="124"/>
      <c r="V24" s="124"/>
      <c r="W24" s="124"/>
      <c r="X24" s="124"/>
      <c r="Y24" s="124"/>
      <c r="AG24" t="s">
        <v>120</v>
      </c>
    </row>
    <row r="25" spans="1:60" ht="22.5" x14ac:dyDescent="0.2">
      <c r="A25" s="136">
        <v>14</v>
      </c>
      <c r="B25" s="137" t="s">
        <v>156</v>
      </c>
      <c r="C25" s="143" t="s">
        <v>157</v>
      </c>
      <c r="D25" s="138" t="s">
        <v>130</v>
      </c>
      <c r="E25" s="139">
        <v>38.5</v>
      </c>
      <c r="F25" s="147"/>
      <c r="G25" s="140">
        <f t="shared" ref="G25:G34" si="2">F25*E25</f>
        <v>0</v>
      </c>
      <c r="H25" s="122">
        <v>0</v>
      </c>
      <c r="I25" s="122">
        <v>0</v>
      </c>
      <c r="J25" s="122">
        <v>55.1</v>
      </c>
      <c r="K25" s="122">
        <v>2121.35</v>
      </c>
      <c r="L25" s="122">
        <v>21</v>
      </c>
      <c r="M25" s="122">
        <v>2566.8334999999997</v>
      </c>
      <c r="N25" s="121">
        <v>0</v>
      </c>
      <c r="O25" s="121">
        <v>0</v>
      </c>
      <c r="P25" s="121">
        <v>0.02</v>
      </c>
      <c r="Q25" s="121">
        <v>0.77</v>
      </c>
      <c r="R25" s="122"/>
      <c r="S25" s="122" t="s">
        <v>124</v>
      </c>
      <c r="T25" s="122" t="s">
        <v>124</v>
      </c>
      <c r="U25" s="122">
        <v>7.8E-2</v>
      </c>
      <c r="V25" s="122">
        <v>3.0030000000000001</v>
      </c>
      <c r="W25" s="122"/>
      <c r="X25" s="122" t="s">
        <v>125</v>
      </c>
      <c r="Y25" s="122" t="s">
        <v>126</v>
      </c>
      <c r="Z25" s="116"/>
      <c r="AA25" s="116"/>
      <c r="AB25" s="116"/>
      <c r="AC25" s="116"/>
      <c r="AD25" s="116"/>
      <c r="AE25" s="116"/>
      <c r="AF25" s="116"/>
      <c r="AG25" s="116" t="s">
        <v>127</v>
      </c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</row>
    <row r="26" spans="1:60" x14ac:dyDescent="0.2">
      <c r="A26" s="136">
        <v>15</v>
      </c>
      <c r="B26" s="137" t="s">
        <v>140</v>
      </c>
      <c r="C26" s="143" t="s">
        <v>141</v>
      </c>
      <c r="D26" s="138" t="s">
        <v>123</v>
      </c>
      <c r="E26" s="139">
        <v>11.36</v>
      </c>
      <c r="F26" s="147"/>
      <c r="G26" s="140">
        <f t="shared" si="2"/>
        <v>0</v>
      </c>
      <c r="H26" s="122">
        <v>0</v>
      </c>
      <c r="I26" s="122">
        <v>0</v>
      </c>
      <c r="J26" s="122">
        <v>577</v>
      </c>
      <c r="K26" s="122">
        <v>6554.7199999999993</v>
      </c>
      <c r="L26" s="122">
        <v>21</v>
      </c>
      <c r="M26" s="122">
        <v>7931.2112000000006</v>
      </c>
      <c r="N26" s="121">
        <v>0</v>
      </c>
      <c r="O26" s="121">
        <v>0</v>
      </c>
      <c r="P26" s="121">
        <v>1.4</v>
      </c>
      <c r="Q26" s="121">
        <v>15.903999999999998</v>
      </c>
      <c r="R26" s="122"/>
      <c r="S26" s="122" t="s">
        <v>124</v>
      </c>
      <c r="T26" s="122" t="s">
        <v>124</v>
      </c>
      <c r="U26" s="122">
        <v>1.2569999999999999</v>
      </c>
      <c r="V26" s="122">
        <v>14.279519999999998</v>
      </c>
      <c r="W26" s="122"/>
      <c r="X26" s="122" t="s">
        <v>125</v>
      </c>
      <c r="Y26" s="122" t="s">
        <v>126</v>
      </c>
      <c r="Z26" s="116"/>
      <c r="AA26" s="116"/>
      <c r="AB26" s="116"/>
      <c r="AC26" s="116"/>
      <c r="AD26" s="116"/>
      <c r="AE26" s="116"/>
      <c r="AF26" s="116"/>
      <c r="AG26" s="116" t="s">
        <v>127</v>
      </c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</row>
    <row r="27" spans="1:60" ht="22.5" x14ac:dyDescent="0.2">
      <c r="A27" s="136">
        <v>16</v>
      </c>
      <c r="B27" s="137" t="s">
        <v>158</v>
      </c>
      <c r="C27" s="143" t="s">
        <v>159</v>
      </c>
      <c r="D27" s="138" t="s">
        <v>160</v>
      </c>
      <c r="E27" s="139">
        <v>1</v>
      </c>
      <c r="F27" s="147"/>
      <c r="G27" s="140">
        <f t="shared" si="2"/>
        <v>0</v>
      </c>
      <c r="H27" s="122">
        <v>0</v>
      </c>
      <c r="I27" s="122">
        <v>0</v>
      </c>
      <c r="J27" s="122">
        <v>13.8</v>
      </c>
      <c r="K27" s="122">
        <v>13.8</v>
      </c>
      <c r="L27" s="122">
        <v>21</v>
      </c>
      <c r="M27" s="122">
        <v>16.698</v>
      </c>
      <c r="N27" s="121">
        <v>0</v>
      </c>
      <c r="O27" s="121">
        <v>0</v>
      </c>
      <c r="P27" s="121">
        <v>0</v>
      </c>
      <c r="Q27" s="121">
        <v>0</v>
      </c>
      <c r="R27" s="122"/>
      <c r="S27" s="122" t="s">
        <v>124</v>
      </c>
      <c r="T27" s="122" t="s">
        <v>124</v>
      </c>
      <c r="U27" s="122">
        <v>0.03</v>
      </c>
      <c r="V27" s="122">
        <v>0.03</v>
      </c>
      <c r="W27" s="122"/>
      <c r="X27" s="122" t="s">
        <v>125</v>
      </c>
      <c r="Y27" s="122" t="s">
        <v>126</v>
      </c>
      <c r="Z27" s="116"/>
      <c r="AA27" s="116"/>
      <c r="AB27" s="116"/>
      <c r="AC27" s="116"/>
      <c r="AD27" s="116"/>
      <c r="AE27" s="116"/>
      <c r="AF27" s="116"/>
      <c r="AG27" s="116" t="s">
        <v>161</v>
      </c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6"/>
      <c r="BD27" s="116"/>
      <c r="BE27" s="116"/>
      <c r="BF27" s="116"/>
      <c r="BG27" s="116"/>
      <c r="BH27" s="116"/>
    </row>
    <row r="28" spans="1:60" ht="22.5" x14ac:dyDescent="0.2">
      <c r="A28" s="136">
        <v>17</v>
      </c>
      <c r="B28" s="137" t="s">
        <v>162</v>
      </c>
      <c r="C28" s="143" t="s">
        <v>163</v>
      </c>
      <c r="D28" s="138" t="s">
        <v>160</v>
      </c>
      <c r="E28" s="139">
        <v>1</v>
      </c>
      <c r="F28" s="147"/>
      <c r="G28" s="140">
        <f t="shared" si="2"/>
        <v>0</v>
      </c>
      <c r="H28" s="122">
        <v>0</v>
      </c>
      <c r="I28" s="122">
        <v>0</v>
      </c>
      <c r="J28" s="122">
        <v>23</v>
      </c>
      <c r="K28" s="122">
        <v>23</v>
      </c>
      <c r="L28" s="122">
        <v>21</v>
      </c>
      <c r="M28" s="122">
        <v>27.83</v>
      </c>
      <c r="N28" s="121">
        <v>0</v>
      </c>
      <c r="O28" s="121">
        <v>0</v>
      </c>
      <c r="P28" s="121">
        <v>0</v>
      </c>
      <c r="Q28" s="121">
        <v>0</v>
      </c>
      <c r="R28" s="122"/>
      <c r="S28" s="122" t="s">
        <v>124</v>
      </c>
      <c r="T28" s="122" t="s">
        <v>124</v>
      </c>
      <c r="U28" s="122">
        <v>0.05</v>
      </c>
      <c r="V28" s="122">
        <v>0.05</v>
      </c>
      <c r="W28" s="122"/>
      <c r="X28" s="122" t="s">
        <v>125</v>
      </c>
      <c r="Y28" s="122" t="s">
        <v>126</v>
      </c>
      <c r="Z28" s="116"/>
      <c r="AA28" s="116"/>
      <c r="AB28" s="116"/>
      <c r="AC28" s="116"/>
      <c r="AD28" s="116"/>
      <c r="AE28" s="116"/>
      <c r="AF28" s="116"/>
      <c r="AG28" s="116" t="s">
        <v>161</v>
      </c>
      <c r="AH28" s="116"/>
      <c r="AI28" s="116"/>
      <c r="AJ28" s="116"/>
      <c r="AK28" s="116"/>
      <c r="AL28" s="116"/>
      <c r="AM28" s="116"/>
      <c r="AN28" s="116"/>
      <c r="AO28" s="116"/>
      <c r="AP28" s="116"/>
      <c r="AQ28" s="116"/>
      <c r="AR28" s="116"/>
      <c r="AS28" s="116"/>
      <c r="AT28" s="116"/>
      <c r="AU28" s="116"/>
      <c r="AV28" s="116"/>
      <c r="AW28" s="116"/>
      <c r="AX28" s="116"/>
      <c r="AY28" s="116"/>
      <c r="AZ28" s="116"/>
      <c r="BA28" s="116"/>
      <c r="BB28" s="116"/>
      <c r="BC28" s="116"/>
      <c r="BD28" s="116"/>
      <c r="BE28" s="116"/>
      <c r="BF28" s="116"/>
      <c r="BG28" s="116"/>
      <c r="BH28" s="116"/>
    </row>
    <row r="29" spans="1:60" ht="22.5" x14ac:dyDescent="0.2">
      <c r="A29" s="136">
        <v>18</v>
      </c>
      <c r="B29" s="137" t="s">
        <v>164</v>
      </c>
      <c r="C29" s="143" t="s">
        <v>165</v>
      </c>
      <c r="D29" s="138" t="s">
        <v>160</v>
      </c>
      <c r="E29" s="139">
        <v>2</v>
      </c>
      <c r="F29" s="147"/>
      <c r="G29" s="140">
        <f t="shared" si="2"/>
        <v>0</v>
      </c>
      <c r="H29" s="122">
        <v>0</v>
      </c>
      <c r="I29" s="122">
        <v>0</v>
      </c>
      <c r="J29" s="122">
        <v>41.3</v>
      </c>
      <c r="K29" s="122">
        <v>82.6</v>
      </c>
      <c r="L29" s="122">
        <v>21</v>
      </c>
      <c r="M29" s="122">
        <v>99.945999999999998</v>
      </c>
      <c r="N29" s="121">
        <v>0</v>
      </c>
      <c r="O29" s="121">
        <v>0</v>
      </c>
      <c r="P29" s="121">
        <v>0</v>
      </c>
      <c r="Q29" s="121">
        <v>0</v>
      </c>
      <c r="R29" s="122"/>
      <c r="S29" s="122" t="s">
        <v>124</v>
      </c>
      <c r="T29" s="122" t="s">
        <v>124</v>
      </c>
      <c r="U29" s="122">
        <v>0.09</v>
      </c>
      <c r="V29" s="122">
        <v>0.18</v>
      </c>
      <c r="W29" s="122"/>
      <c r="X29" s="122" t="s">
        <v>125</v>
      </c>
      <c r="Y29" s="122" t="s">
        <v>126</v>
      </c>
      <c r="Z29" s="116"/>
      <c r="AA29" s="116"/>
      <c r="AB29" s="116"/>
      <c r="AC29" s="116"/>
      <c r="AD29" s="116"/>
      <c r="AE29" s="116"/>
      <c r="AF29" s="116"/>
      <c r="AG29" s="116" t="s">
        <v>161</v>
      </c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  <c r="AU29" s="116"/>
      <c r="AV29" s="116"/>
      <c r="AW29" s="116"/>
      <c r="AX29" s="116"/>
      <c r="AY29" s="116"/>
      <c r="AZ29" s="116"/>
      <c r="BA29" s="116"/>
      <c r="BB29" s="116"/>
      <c r="BC29" s="116"/>
      <c r="BD29" s="116"/>
      <c r="BE29" s="116"/>
      <c r="BF29" s="116"/>
      <c r="BG29" s="116"/>
      <c r="BH29" s="116"/>
    </row>
    <row r="30" spans="1:60" x14ac:dyDescent="0.2">
      <c r="A30" s="136">
        <v>19</v>
      </c>
      <c r="B30" s="137" t="s">
        <v>166</v>
      </c>
      <c r="C30" s="143" t="s">
        <v>167</v>
      </c>
      <c r="D30" s="138" t="s">
        <v>160</v>
      </c>
      <c r="E30" s="139">
        <v>3</v>
      </c>
      <c r="F30" s="147"/>
      <c r="G30" s="140">
        <f t="shared" si="2"/>
        <v>0</v>
      </c>
      <c r="H30" s="122">
        <v>0</v>
      </c>
      <c r="I30" s="122">
        <v>0</v>
      </c>
      <c r="J30" s="122">
        <v>40.200000000000003</v>
      </c>
      <c r="K30" s="122">
        <v>120.60000000000001</v>
      </c>
      <c r="L30" s="122">
        <v>21</v>
      </c>
      <c r="M30" s="122">
        <v>145.92599999999999</v>
      </c>
      <c r="N30" s="121">
        <v>0</v>
      </c>
      <c r="O30" s="121">
        <v>0</v>
      </c>
      <c r="P30" s="121">
        <v>0</v>
      </c>
      <c r="Q30" s="121">
        <v>0</v>
      </c>
      <c r="R30" s="122"/>
      <c r="S30" s="122" t="s">
        <v>124</v>
      </c>
      <c r="T30" s="122" t="s">
        <v>124</v>
      </c>
      <c r="U30" s="122">
        <v>0.08</v>
      </c>
      <c r="V30" s="122">
        <v>0.24</v>
      </c>
      <c r="W30" s="122"/>
      <c r="X30" s="122" t="s">
        <v>125</v>
      </c>
      <c r="Y30" s="122" t="s">
        <v>126</v>
      </c>
      <c r="Z30" s="116"/>
      <c r="AA30" s="116"/>
      <c r="AB30" s="116"/>
      <c r="AC30" s="116"/>
      <c r="AD30" s="116"/>
      <c r="AE30" s="116"/>
      <c r="AF30" s="116"/>
      <c r="AG30" s="116" t="s">
        <v>161</v>
      </c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116"/>
      <c r="BD30" s="116"/>
      <c r="BE30" s="116"/>
      <c r="BF30" s="116"/>
      <c r="BG30" s="116"/>
      <c r="BH30" s="116"/>
    </row>
    <row r="31" spans="1:60" x14ac:dyDescent="0.2">
      <c r="A31" s="136">
        <v>20</v>
      </c>
      <c r="B31" s="137" t="s">
        <v>168</v>
      </c>
      <c r="C31" s="143" t="s">
        <v>169</v>
      </c>
      <c r="D31" s="138" t="s">
        <v>160</v>
      </c>
      <c r="E31" s="139">
        <v>2</v>
      </c>
      <c r="F31" s="147"/>
      <c r="G31" s="140">
        <f t="shared" si="2"/>
        <v>0</v>
      </c>
      <c r="H31" s="122">
        <v>0</v>
      </c>
      <c r="I31" s="122">
        <v>0</v>
      </c>
      <c r="J31" s="122">
        <v>206</v>
      </c>
      <c r="K31" s="122">
        <v>412</v>
      </c>
      <c r="L31" s="122">
        <v>21</v>
      </c>
      <c r="M31" s="122">
        <v>498.52</v>
      </c>
      <c r="N31" s="121">
        <v>0</v>
      </c>
      <c r="O31" s="121">
        <v>0</v>
      </c>
      <c r="P31" s="121">
        <v>0</v>
      </c>
      <c r="Q31" s="121">
        <v>0</v>
      </c>
      <c r="R31" s="122"/>
      <c r="S31" s="122" t="s">
        <v>124</v>
      </c>
      <c r="T31" s="122" t="s">
        <v>124</v>
      </c>
      <c r="U31" s="122">
        <v>0.41</v>
      </c>
      <c r="V31" s="122">
        <v>0.82</v>
      </c>
      <c r="W31" s="122"/>
      <c r="X31" s="122" t="s">
        <v>125</v>
      </c>
      <c r="Y31" s="122" t="s">
        <v>126</v>
      </c>
      <c r="Z31" s="116"/>
      <c r="AA31" s="116"/>
      <c r="AB31" s="116"/>
      <c r="AC31" s="116"/>
      <c r="AD31" s="116"/>
      <c r="AE31" s="116"/>
      <c r="AF31" s="116"/>
      <c r="AG31" s="116" t="s">
        <v>161</v>
      </c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/>
      <c r="BH31" s="116"/>
    </row>
    <row r="32" spans="1:60" x14ac:dyDescent="0.2">
      <c r="A32" s="136">
        <v>21</v>
      </c>
      <c r="B32" s="137" t="s">
        <v>170</v>
      </c>
      <c r="C32" s="143" t="s">
        <v>171</v>
      </c>
      <c r="D32" s="138" t="s">
        <v>130</v>
      </c>
      <c r="E32" s="139">
        <v>5</v>
      </c>
      <c r="F32" s="147"/>
      <c r="G32" s="140">
        <f t="shared" si="2"/>
        <v>0</v>
      </c>
      <c r="H32" s="122">
        <v>34.17</v>
      </c>
      <c r="I32" s="122">
        <v>170.85000000000002</v>
      </c>
      <c r="J32" s="122">
        <v>476.83</v>
      </c>
      <c r="K32" s="122">
        <v>2384.15</v>
      </c>
      <c r="L32" s="122">
        <v>21</v>
      </c>
      <c r="M32" s="122">
        <v>3091.55</v>
      </c>
      <c r="N32" s="121">
        <v>1.17E-3</v>
      </c>
      <c r="O32" s="121">
        <v>5.8500000000000002E-3</v>
      </c>
      <c r="P32" s="121">
        <v>7.5999999999999998E-2</v>
      </c>
      <c r="Q32" s="121">
        <v>0.38</v>
      </c>
      <c r="R32" s="122"/>
      <c r="S32" s="122" t="s">
        <v>124</v>
      </c>
      <c r="T32" s="122" t="s">
        <v>124</v>
      </c>
      <c r="U32" s="122">
        <v>0.93899999999999995</v>
      </c>
      <c r="V32" s="122">
        <v>4.6949999999999994</v>
      </c>
      <c r="W32" s="122"/>
      <c r="X32" s="122" t="s">
        <v>125</v>
      </c>
      <c r="Y32" s="122" t="s">
        <v>126</v>
      </c>
      <c r="Z32" s="116"/>
      <c r="AA32" s="116"/>
      <c r="AB32" s="116"/>
      <c r="AC32" s="116"/>
      <c r="AD32" s="116"/>
      <c r="AE32" s="116"/>
      <c r="AF32" s="116"/>
      <c r="AG32" s="116" t="s">
        <v>161</v>
      </c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6"/>
    </row>
    <row r="33" spans="1:60" x14ac:dyDescent="0.2">
      <c r="A33" s="136">
        <v>22</v>
      </c>
      <c r="B33" s="137" t="s">
        <v>172</v>
      </c>
      <c r="C33" s="143" t="s">
        <v>173</v>
      </c>
      <c r="D33" s="138" t="s">
        <v>130</v>
      </c>
      <c r="E33" s="139">
        <v>6</v>
      </c>
      <c r="F33" s="147"/>
      <c r="G33" s="140">
        <f t="shared" si="2"/>
        <v>0</v>
      </c>
      <c r="H33" s="122">
        <v>24.13</v>
      </c>
      <c r="I33" s="122">
        <v>144.78</v>
      </c>
      <c r="J33" s="122">
        <v>282.87</v>
      </c>
      <c r="K33" s="122">
        <v>1697.22</v>
      </c>
      <c r="L33" s="122">
        <v>21</v>
      </c>
      <c r="M33" s="122">
        <v>2228.8200000000002</v>
      </c>
      <c r="N33" s="121">
        <v>8.3000000000000001E-4</v>
      </c>
      <c r="O33" s="121">
        <v>4.9800000000000001E-3</v>
      </c>
      <c r="P33" s="121">
        <v>0.06</v>
      </c>
      <c r="Q33" s="121">
        <v>0.36</v>
      </c>
      <c r="R33" s="122"/>
      <c r="S33" s="122" t="s">
        <v>124</v>
      </c>
      <c r="T33" s="122" t="s">
        <v>124</v>
      </c>
      <c r="U33" s="122">
        <v>0.55600000000000005</v>
      </c>
      <c r="V33" s="122">
        <v>3.3360000000000003</v>
      </c>
      <c r="W33" s="122"/>
      <c r="X33" s="122" t="s">
        <v>125</v>
      </c>
      <c r="Y33" s="122" t="s">
        <v>126</v>
      </c>
      <c r="Z33" s="116"/>
      <c r="AA33" s="116"/>
      <c r="AB33" s="116"/>
      <c r="AC33" s="116"/>
      <c r="AD33" s="116"/>
      <c r="AE33" s="116"/>
      <c r="AF33" s="116"/>
      <c r="AG33" s="116" t="s">
        <v>161</v>
      </c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  <c r="BH33" s="116"/>
    </row>
    <row r="34" spans="1:60" x14ac:dyDescent="0.2">
      <c r="A34" s="136">
        <v>23</v>
      </c>
      <c r="B34" s="137" t="s">
        <v>174</v>
      </c>
      <c r="C34" s="143" t="s">
        <v>175</v>
      </c>
      <c r="D34" s="138" t="s">
        <v>176</v>
      </c>
      <c r="E34" s="139">
        <v>14</v>
      </c>
      <c r="F34" s="147"/>
      <c r="G34" s="140">
        <f t="shared" si="2"/>
        <v>0</v>
      </c>
      <c r="H34" s="122">
        <v>0</v>
      </c>
      <c r="I34" s="122">
        <v>0</v>
      </c>
      <c r="J34" s="122">
        <v>51</v>
      </c>
      <c r="K34" s="122">
        <v>714</v>
      </c>
      <c r="L34" s="122">
        <v>21</v>
      </c>
      <c r="M34" s="122">
        <v>863.94</v>
      </c>
      <c r="N34" s="121">
        <v>0</v>
      </c>
      <c r="O34" s="121">
        <v>0</v>
      </c>
      <c r="P34" s="121">
        <v>0</v>
      </c>
      <c r="Q34" s="121">
        <v>0</v>
      </c>
      <c r="R34" s="122"/>
      <c r="S34" s="122" t="s">
        <v>124</v>
      </c>
      <c r="T34" s="122" t="s">
        <v>177</v>
      </c>
      <c r="U34" s="122">
        <v>0</v>
      </c>
      <c r="V34" s="122">
        <v>0</v>
      </c>
      <c r="W34" s="122"/>
      <c r="X34" s="122" t="s">
        <v>125</v>
      </c>
      <c r="Y34" s="122" t="s">
        <v>126</v>
      </c>
      <c r="Z34" s="116"/>
      <c r="AA34" s="116"/>
      <c r="AB34" s="116"/>
      <c r="AC34" s="116"/>
      <c r="AD34" s="116"/>
      <c r="AE34" s="116"/>
      <c r="AF34" s="116"/>
      <c r="AG34" s="116" t="s">
        <v>178</v>
      </c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</row>
    <row r="35" spans="1:60" x14ac:dyDescent="0.2">
      <c r="A35" s="125" t="s">
        <v>119</v>
      </c>
      <c r="B35" s="126" t="s">
        <v>68</v>
      </c>
      <c r="C35" s="142" t="s">
        <v>69</v>
      </c>
      <c r="D35" s="127"/>
      <c r="E35" s="128"/>
      <c r="F35" s="129"/>
      <c r="G35" s="130">
        <f>G36+G37+G38</f>
        <v>0</v>
      </c>
      <c r="H35" s="124"/>
      <c r="I35" s="124">
        <v>0</v>
      </c>
      <c r="J35" s="124"/>
      <c r="K35" s="124">
        <v>9924.4</v>
      </c>
      <c r="L35" s="124"/>
      <c r="M35" s="124"/>
      <c r="N35" s="123"/>
      <c r="O35" s="123"/>
      <c r="P35" s="123"/>
      <c r="Q35" s="123"/>
      <c r="R35" s="124"/>
      <c r="S35" s="124"/>
      <c r="T35" s="124"/>
      <c r="U35" s="124"/>
      <c r="V35" s="124"/>
      <c r="W35" s="124"/>
      <c r="X35" s="124"/>
      <c r="Y35" s="124"/>
      <c r="AG35" t="s">
        <v>120</v>
      </c>
    </row>
    <row r="36" spans="1:60" ht="22.5" x14ac:dyDescent="0.2">
      <c r="A36" s="136">
        <v>24</v>
      </c>
      <c r="B36" s="137" t="s">
        <v>179</v>
      </c>
      <c r="C36" s="143" t="s">
        <v>180</v>
      </c>
      <c r="D36" s="138" t="s">
        <v>130</v>
      </c>
      <c r="E36" s="139">
        <v>86</v>
      </c>
      <c r="F36" s="147"/>
      <c r="G36" s="140">
        <f t="shared" ref="G36:G38" si="3">F36*E36</f>
        <v>0</v>
      </c>
      <c r="H36" s="122">
        <v>0</v>
      </c>
      <c r="I36" s="122">
        <v>0</v>
      </c>
      <c r="J36" s="122">
        <v>30.1</v>
      </c>
      <c r="K36" s="122">
        <v>2588.6</v>
      </c>
      <c r="L36" s="122">
        <v>21</v>
      </c>
      <c r="M36" s="122">
        <v>3132.2059999999997</v>
      </c>
      <c r="N36" s="121">
        <v>0</v>
      </c>
      <c r="O36" s="121">
        <v>0</v>
      </c>
      <c r="P36" s="121">
        <v>0.01</v>
      </c>
      <c r="Q36" s="121">
        <v>0.86</v>
      </c>
      <c r="R36" s="122"/>
      <c r="S36" s="122" t="s">
        <v>124</v>
      </c>
      <c r="T36" s="122" t="s">
        <v>124</v>
      </c>
      <c r="U36" s="122">
        <v>0.06</v>
      </c>
      <c r="V36" s="122">
        <v>5.16</v>
      </c>
      <c r="W36" s="122"/>
      <c r="X36" s="122" t="s">
        <v>125</v>
      </c>
      <c r="Y36" s="122" t="s">
        <v>126</v>
      </c>
      <c r="Z36" s="116"/>
      <c r="AA36" s="116"/>
      <c r="AB36" s="116"/>
      <c r="AC36" s="116"/>
      <c r="AD36" s="116"/>
      <c r="AE36" s="116"/>
      <c r="AF36" s="116"/>
      <c r="AG36" s="116" t="s">
        <v>161</v>
      </c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</row>
    <row r="37" spans="1:60" x14ac:dyDescent="0.2">
      <c r="A37" s="136">
        <v>25</v>
      </c>
      <c r="B37" s="137" t="s">
        <v>181</v>
      </c>
      <c r="C37" s="143" t="s">
        <v>182</v>
      </c>
      <c r="D37" s="138" t="s">
        <v>130</v>
      </c>
      <c r="E37" s="139">
        <v>86</v>
      </c>
      <c r="F37" s="147"/>
      <c r="G37" s="140">
        <f t="shared" si="3"/>
        <v>0</v>
      </c>
      <c r="H37" s="122">
        <v>0</v>
      </c>
      <c r="I37" s="122">
        <v>0</v>
      </c>
      <c r="J37" s="122">
        <v>63.2</v>
      </c>
      <c r="K37" s="122">
        <v>5435.2</v>
      </c>
      <c r="L37" s="122">
        <v>21</v>
      </c>
      <c r="M37" s="122">
        <v>6576.5919999999996</v>
      </c>
      <c r="N37" s="121">
        <v>0</v>
      </c>
      <c r="O37" s="121">
        <v>0</v>
      </c>
      <c r="P37" s="121">
        <v>0.16700000000000001</v>
      </c>
      <c r="Q37" s="121">
        <v>14.362</v>
      </c>
      <c r="R37" s="122"/>
      <c r="S37" s="122" t="s">
        <v>124</v>
      </c>
      <c r="T37" s="122" t="s">
        <v>124</v>
      </c>
      <c r="U37" s="122">
        <v>0.126</v>
      </c>
      <c r="V37" s="122">
        <v>10.836</v>
      </c>
      <c r="W37" s="122"/>
      <c r="X37" s="122" t="s">
        <v>125</v>
      </c>
      <c r="Y37" s="122" t="s">
        <v>126</v>
      </c>
      <c r="Z37" s="116"/>
      <c r="AA37" s="116"/>
      <c r="AB37" s="116"/>
      <c r="AC37" s="116"/>
      <c r="AD37" s="116"/>
      <c r="AE37" s="116"/>
      <c r="AF37" s="116"/>
      <c r="AG37" s="116" t="s">
        <v>161</v>
      </c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  <c r="BE37" s="116"/>
      <c r="BF37" s="116"/>
      <c r="BG37" s="116"/>
      <c r="BH37" s="116"/>
    </row>
    <row r="38" spans="1:60" ht="22.5" x14ac:dyDescent="0.2">
      <c r="A38" s="136">
        <v>26</v>
      </c>
      <c r="B38" s="137" t="s">
        <v>183</v>
      </c>
      <c r="C38" s="143" t="s">
        <v>184</v>
      </c>
      <c r="D38" s="138" t="s">
        <v>130</v>
      </c>
      <c r="E38" s="139">
        <v>86</v>
      </c>
      <c r="F38" s="147"/>
      <c r="G38" s="140">
        <f t="shared" si="3"/>
        <v>0</v>
      </c>
      <c r="H38" s="122">
        <v>0</v>
      </c>
      <c r="I38" s="122">
        <v>0</v>
      </c>
      <c r="J38" s="122">
        <v>22.1</v>
      </c>
      <c r="K38" s="122">
        <v>1900.6000000000001</v>
      </c>
      <c r="L38" s="122">
        <v>21</v>
      </c>
      <c r="M38" s="122">
        <v>2299.7260000000001</v>
      </c>
      <c r="N38" s="121">
        <v>0</v>
      </c>
      <c r="O38" s="121">
        <v>0</v>
      </c>
      <c r="P38" s="121">
        <v>8.4000000000000005E-2</v>
      </c>
      <c r="Q38" s="121">
        <v>7.2240000000000002</v>
      </c>
      <c r="R38" s="122"/>
      <c r="S38" s="122" t="s">
        <v>124</v>
      </c>
      <c r="T38" s="122" t="s">
        <v>124</v>
      </c>
      <c r="U38" s="122">
        <v>4.3999999999999997E-2</v>
      </c>
      <c r="V38" s="122">
        <v>3.7839999999999998</v>
      </c>
      <c r="W38" s="122"/>
      <c r="X38" s="122" t="s">
        <v>125</v>
      </c>
      <c r="Y38" s="122" t="s">
        <v>126</v>
      </c>
      <c r="Z38" s="116"/>
      <c r="AA38" s="116"/>
      <c r="AB38" s="116"/>
      <c r="AC38" s="116"/>
      <c r="AD38" s="116"/>
      <c r="AE38" s="116"/>
      <c r="AF38" s="116"/>
      <c r="AG38" s="116" t="s">
        <v>161</v>
      </c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</row>
    <row r="39" spans="1:60" x14ac:dyDescent="0.2">
      <c r="A39" s="125" t="s">
        <v>119</v>
      </c>
      <c r="B39" s="126" t="s">
        <v>70</v>
      </c>
      <c r="C39" s="142" t="s">
        <v>71</v>
      </c>
      <c r="D39" s="127"/>
      <c r="E39" s="128"/>
      <c r="F39" s="129"/>
      <c r="G39" s="130">
        <f>G40</f>
        <v>0</v>
      </c>
      <c r="H39" s="124"/>
      <c r="I39" s="124">
        <v>0</v>
      </c>
      <c r="J39" s="124"/>
      <c r="K39" s="124">
        <v>522</v>
      </c>
      <c r="L39" s="124"/>
      <c r="M39" s="124"/>
      <c r="N39" s="123"/>
      <c r="O39" s="123"/>
      <c r="P39" s="123"/>
      <c r="Q39" s="123"/>
      <c r="R39" s="124"/>
      <c r="S39" s="124"/>
      <c r="T39" s="124"/>
      <c r="U39" s="124"/>
      <c r="V39" s="124"/>
      <c r="W39" s="124"/>
      <c r="X39" s="124"/>
      <c r="Y39" s="124"/>
      <c r="AG39" t="s">
        <v>120</v>
      </c>
    </row>
    <row r="40" spans="1:60" x14ac:dyDescent="0.2">
      <c r="A40" s="136">
        <v>27</v>
      </c>
      <c r="B40" s="137" t="s">
        <v>185</v>
      </c>
      <c r="C40" s="143" t="s">
        <v>186</v>
      </c>
      <c r="D40" s="138" t="s">
        <v>187</v>
      </c>
      <c r="E40" s="139">
        <v>20</v>
      </c>
      <c r="F40" s="147"/>
      <c r="G40" s="140">
        <f>F40*E40</f>
        <v>0</v>
      </c>
      <c r="H40" s="122">
        <v>0</v>
      </c>
      <c r="I40" s="122">
        <v>0</v>
      </c>
      <c r="J40" s="122">
        <v>26.1</v>
      </c>
      <c r="K40" s="122">
        <v>522</v>
      </c>
      <c r="L40" s="122">
        <v>21</v>
      </c>
      <c r="M40" s="122">
        <v>631.62</v>
      </c>
      <c r="N40" s="121">
        <v>0</v>
      </c>
      <c r="O40" s="121">
        <v>0</v>
      </c>
      <c r="P40" s="121">
        <v>2.7999999999999998E-4</v>
      </c>
      <c r="Q40" s="121">
        <v>5.5999999999999991E-3</v>
      </c>
      <c r="R40" s="122"/>
      <c r="S40" s="122" t="s">
        <v>124</v>
      </c>
      <c r="T40" s="122" t="s">
        <v>124</v>
      </c>
      <c r="U40" s="122">
        <v>5.1999999999999998E-2</v>
      </c>
      <c r="V40" s="122">
        <v>1.04</v>
      </c>
      <c r="W40" s="122"/>
      <c r="X40" s="122" t="s">
        <v>125</v>
      </c>
      <c r="Y40" s="122" t="s">
        <v>126</v>
      </c>
      <c r="Z40" s="116"/>
      <c r="AA40" s="116"/>
      <c r="AB40" s="116"/>
      <c r="AC40" s="116"/>
      <c r="AD40" s="116"/>
      <c r="AE40" s="116"/>
      <c r="AF40" s="116"/>
      <c r="AG40" s="116" t="s">
        <v>161</v>
      </c>
      <c r="AH40" s="116"/>
      <c r="AI40" s="116"/>
      <c r="AJ40" s="116"/>
      <c r="AK40" s="116"/>
      <c r="AL40" s="116"/>
      <c r="AM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  <c r="BH40" s="116"/>
    </row>
    <row r="41" spans="1:60" x14ac:dyDescent="0.2">
      <c r="A41" s="125" t="s">
        <v>119</v>
      </c>
      <c r="B41" s="126" t="s">
        <v>72</v>
      </c>
      <c r="C41" s="142" t="s">
        <v>73</v>
      </c>
      <c r="D41" s="127"/>
      <c r="E41" s="128"/>
      <c r="F41" s="129"/>
      <c r="G41" s="130">
        <f>G42</f>
        <v>0</v>
      </c>
      <c r="H41" s="124"/>
      <c r="I41" s="124">
        <v>288.39999999999998</v>
      </c>
      <c r="J41" s="124"/>
      <c r="K41" s="124">
        <v>967.6</v>
      </c>
      <c r="L41" s="124"/>
      <c r="M41" s="124"/>
      <c r="N41" s="123"/>
      <c r="O41" s="123"/>
      <c r="P41" s="123"/>
      <c r="Q41" s="123"/>
      <c r="R41" s="124"/>
      <c r="S41" s="124"/>
      <c r="T41" s="124"/>
      <c r="U41" s="124"/>
      <c r="V41" s="124"/>
      <c r="W41" s="124"/>
      <c r="X41" s="124"/>
      <c r="Y41" s="124"/>
      <c r="AG41" t="s">
        <v>120</v>
      </c>
    </row>
    <row r="42" spans="1:60" x14ac:dyDescent="0.2">
      <c r="A42" s="136">
        <v>28</v>
      </c>
      <c r="B42" s="137" t="s">
        <v>188</v>
      </c>
      <c r="C42" s="143" t="s">
        <v>189</v>
      </c>
      <c r="D42" s="138" t="s">
        <v>187</v>
      </c>
      <c r="E42" s="139">
        <v>20</v>
      </c>
      <c r="F42" s="147"/>
      <c r="G42" s="140">
        <f>F42*E42</f>
        <v>0</v>
      </c>
      <c r="H42" s="122">
        <v>14.42</v>
      </c>
      <c r="I42" s="122">
        <v>288.39999999999998</v>
      </c>
      <c r="J42" s="122">
        <v>48.38</v>
      </c>
      <c r="K42" s="122">
        <v>967.6</v>
      </c>
      <c r="L42" s="122">
        <v>21</v>
      </c>
      <c r="M42" s="122">
        <v>1519.76</v>
      </c>
      <c r="N42" s="121">
        <v>4.0000000000000003E-5</v>
      </c>
      <c r="O42" s="121">
        <v>8.0000000000000004E-4</v>
      </c>
      <c r="P42" s="121">
        <v>2.5400000000000002E-3</v>
      </c>
      <c r="Q42" s="121">
        <v>5.0800000000000005E-2</v>
      </c>
      <c r="R42" s="122"/>
      <c r="S42" s="122" t="s">
        <v>124</v>
      </c>
      <c r="T42" s="122" t="s">
        <v>124</v>
      </c>
      <c r="U42" s="122">
        <v>8.3000000000000004E-2</v>
      </c>
      <c r="V42" s="122">
        <v>1.6600000000000001</v>
      </c>
      <c r="W42" s="122"/>
      <c r="X42" s="122" t="s">
        <v>125</v>
      </c>
      <c r="Y42" s="122" t="s">
        <v>126</v>
      </c>
      <c r="Z42" s="116"/>
      <c r="AA42" s="116"/>
      <c r="AB42" s="116"/>
      <c r="AC42" s="116"/>
      <c r="AD42" s="116"/>
      <c r="AE42" s="116"/>
      <c r="AF42" s="116"/>
      <c r="AG42" s="116" t="s">
        <v>161</v>
      </c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  <c r="BH42" s="116"/>
    </row>
    <row r="43" spans="1:60" x14ac:dyDescent="0.2">
      <c r="A43" s="125" t="s">
        <v>119</v>
      </c>
      <c r="B43" s="126" t="s">
        <v>74</v>
      </c>
      <c r="C43" s="142" t="s">
        <v>75</v>
      </c>
      <c r="D43" s="127"/>
      <c r="E43" s="128"/>
      <c r="F43" s="129"/>
      <c r="G43" s="130">
        <f>G44</f>
        <v>0</v>
      </c>
      <c r="H43" s="124"/>
      <c r="I43" s="124">
        <v>156.08000000000001</v>
      </c>
      <c r="J43" s="124"/>
      <c r="K43" s="124">
        <v>420.92</v>
      </c>
      <c r="L43" s="124"/>
      <c r="M43" s="124"/>
      <c r="N43" s="123"/>
      <c r="O43" s="123"/>
      <c r="P43" s="123"/>
      <c r="Q43" s="123"/>
      <c r="R43" s="124"/>
      <c r="S43" s="124"/>
      <c r="T43" s="124"/>
      <c r="U43" s="124"/>
      <c r="V43" s="124"/>
      <c r="W43" s="124"/>
      <c r="X43" s="124"/>
      <c r="Y43" s="124"/>
      <c r="AG43" t="s">
        <v>120</v>
      </c>
    </row>
    <row r="44" spans="1:60" x14ac:dyDescent="0.2">
      <c r="A44" s="136">
        <v>29</v>
      </c>
      <c r="B44" s="137" t="s">
        <v>190</v>
      </c>
      <c r="C44" s="143" t="s">
        <v>191</v>
      </c>
      <c r="D44" s="138" t="s">
        <v>160</v>
      </c>
      <c r="E44" s="139">
        <v>2</v>
      </c>
      <c r="F44" s="147"/>
      <c r="G44" s="140">
        <f>F44*E44</f>
        <v>0</v>
      </c>
      <c r="H44" s="122">
        <v>78.040000000000006</v>
      </c>
      <c r="I44" s="122">
        <v>156.08000000000001</v>
      </c>
      <c r="J44" s="122">
        <v>210.46</v>
      </c>
      <c r="K44" s="122">
        <v>420.92</v>
      </c>
      <c r="L44" s="122">
        <v>21</v>
      </c>
      <c r="M44" s="122">
        <v>698.17</v>
      </c>
      <c r="N44" s="121">
        <v>2.0000000000000001E-4</v>
      </c>
      <c r="O44" s="121">
        <v>4.0000000000000002E-4</v>
      </c>
      <c r="P44" s="121">
        <v>5.108E-2</v>
      </c>
      <c r="Q44" s="121">
        <v>0.10216</v>
      </c>
      <c r="R44" s="122"/>
      <c r="S44" s="122" t="s">
        <v>124</v>
      </c>
      <c r="T44" s="122" t="s">
        <v>124</v>
      </c>
      <c r="U44" s="122">
        <v>0.36099999999999999</v>
      </c>
      <c r="V44" s="122">
        <v>0.72199999999999998</v>
      </c>
      <c r="W44" s="122"/>
      <c r="X44" s="122" t="s">
        <v>125</v>
      </c>
      <c r="Y44" s="122" t="s">
        <v>126</v>
      </c>
      <c r="Z44" s="116"/>
      <c r="AA44" s="116"/>
      <c r="AB44" s="116"/>
      <c r="AC44" s="116"/>
      <c r="AD44" s="116"/>
      <c r="AE44" s="116"/>
      <c r="AF44" s="116"/>
      <c r="AG44" s="116" t="s">
        <v>161</v>
      </c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6"/>
      <c r="BF44" s="116"/>
      <c r="BG44" s="116"/>
      <c r="BH44" s="116"/>
    </row>
    <row r="45" spans="1:60" x14ac:dyDescent="0.2">
      <c r="A45" s="125" t="s">
        <v>119</v>
      </c>
      <c r="B45" s="126" t="s">
        <v>76</v>
      </c>
      <c r="C45" s="142" t="s">
        <v>77</v>
      </c>
      <c r="D45" s="127"/>
      <c r="E45" s="128"/>
      <c r="F45" s="129"/>
      <c r="G45" s="130">
        <f>G46+G47+G48+G49+G50</f>
        <v>0</v>
      </c>
      <c r="H45" s="124"/>
      <c r="I45" s="124">
        <v>0</v>
      </c>
      <c r="J45" s="124"/>
      <c r="K45" s="124">
        <v>4152</v>
      </c>
      <c r="L45" s="124"/>
      <c r="M45" s="124"/>
      <c r="N45" s="123"/>
      <c r="O45" s="123"/>
      <c r="P45" s="123"/>
      <c r="Q45" s="123"/>
      <c r="R45" s="124"/>
      <c r="S45" s="124"/>
      <c r="T45" s="124"/>
      <c r="U45" s="124"/>
      <c r="V45" s="124"/>
      <c r="W45" s="124"/>
      <c r="X45" s="124"/>
      <c r="Y45" s="124"/>
      <c r="AG45" t="s">
        <v>120</v>
      </c>
    </row>
    <row r="46" spans="1:60" ht="22.5" x14ac:dyDescent="0.2">
      <c r="A46" s="136">
        <v>30</v>
      </c>
      <c r="B46" s="137" t="s">
        <v>192</v>
      </c>
      <c r="C46" s="143" t="s">
        <v>193</v>
      </c>
      <c r="D46" s="138" t="s">
        <v>160</v>
      </c>
      <c r="E46" s="139">
        <v>2</v>
      </c>
      <c r="F46" s="147"/>
      <c r="G46" s="140">
        <f t="shared" ref="G46:G50" si="4">F46*E46</f>
        <v>0</v>
      </c>
      <c r="H46" s="122">
        <v>0</v>
      </c>
      <c r="I46" s="122">
        <v>0</v>
      </c>
      <c r="J46" s="122">
        <v>317</v>
      </c>
      <c r="K46" s="122">
        <v>634</v>
      </c>
      <c r="L46" s="122">
        <v>21</v>
      </c>
      <c r="M46" s="122">
        <v>767.14</v>
      </c>
      <c r="N46" s="121">
        <v>0</v>
      </c>
      <c r="O46" s="121">
        <v>0</v>
      </c>
      <c r="P46" s="121">
        <v>1.7000000000000001E-2</v>
      </c>
      <c r="Q46" s="121">
        <v>3.4000000000000002E-2</v>
      </c>
      <c r="R46" s="122"/>
      <c r="S46" s="122" t="s">
        <v>194</v>
      </c>
      <c r="T46" s="122" t="s">
        <v>195</v>
      </c>
      <c r="U46" s="122">
        <v>0</v>
      </c>
      <c r="V46" s="122">
        <v>0</v>
      </c>
      <c r="W46" s="122"/>
      <c r="X46" s="122" t="s">
        <v>125</v>
      </c>
      <c r="Y46" s="122" t="s">
        <v>126</v>
      </c>
      <c r="Z46" s="116"/>
      <c r="AA46" s="116"/>
      <c r="AB46" s="116"/>
      <c r="AC46" s="116"/>
      <c r="AD46" s="116"/>
      <c r="AE46" s="116"/>
      <c r="AF46" s="116"/>
      <c r="AG46" s="116" t="s">
        <v>161</v>
      </c>
      <c r="AH46" s="116"/>
      <c r="AI46" s="116"/>
      <c r="AJ46" s="116"/>
      <c r="AK46" s="116"/>
      <c r="AL46" s="116"/>
      <c r="AM46" s="116"/>
      <c r="AN46" s="116"/>
      <c r="AO46" s="116"/>
      <c r="AP46" s="116"/>
      <c r="AQ46" s="116"/>
      <c r="AR46" s="116"/>
      <c r="AS46" s="116"/>
      <c r="AT46" s="116"/>
      <c r="AU46" s="116"/>
      <c r="AV46" s="116"/>
      <c r="AW46" s="116"/>
      <c r="AX46" s="116"/>
      <c r="AY46" s="116"/>
      <c r="AZ46" s="116"/>
      <c r="BA46" s="116"/>
      <c r="BB46" s="116"/>
      <c r="BC46" s="116"/>
      <c r="BD46" s="116"/>
      <c r="BE46" s="116"/>
      <c r="BF46" s="116"/>
      <c r="BG46" s="116"/>
      <c r="BH46" s="116"/>
    </row>
    <row r="47" spans="1:60" ht="22.5" x14ac:dyDescent="0.2">
      <c r="A47" s="136">
        <v>31</v>
      </c>
      <c r="B47" s="137" t="s">
        <v>196</v>
      </c>
      <c r="C47" s="143" t="s">
        <v>197</v>
      </c>
      <c r="D47" s="138" t="s">
        <v>160</v>
      </c>
      <c r="E47" s="139">
        <v>20</v>
      </c>
      <c r="F47" s="147"/>
      <c r="G47" s="140">
        <f t="shared" si="4"/>
        <v>0</v>
      </c>
      <c r="H47" s="122">
        <v>0</v>
      </c>
      <c r="I47" s="122">
        <v>0</v>
      </c>
      <c r="J47" s="122">
        <v>79.8</v>
      </c>
      <c r="K47" s="122">
        <v>1596</v>
      </c>
      <c r="L47" s="122">
        <v>21</v>
      </c>
      <c r="M47" s="122">
        <v>1931.16</v>
      </c>
      <c r="N47" s="121">
        <v>0</v>
      </c>
      <c r="O47" s="121">
        <v>0</v>
      </c>
      <c r="P47" s="121">
        <v>1E-3</v>
      </c>
      <c r="Q47" s="121">
        <v>0.02</v>
      </c>
      <c r="R47" s="122"/>
      <c r="S47" s="122" t="s">
        <v>194</v>
      </c>
      <c r="T47" s="122" t="s">
        <v>195</v>
      </c>
      <c r="U47" s="122">
        <v>0</v>
      </c>
      <c r="V47" s="122">
        <v>0</v>
      </c>
      <c r="W47" s="122"/>
      <c r="X47" s="122" t="s">
        <v>125</v>
      </c>
      <c r="Y47" s="122" t="s">
        <v>126</v>
      </c>
      <c r="Z47" s="116"/>
      <c r="AA47" s="116"/>
      <c r="AB47" s="116"/>
      <c r="AC47" s="116"/>
      <c r="AD47" s="116"/>
      <c r="AE47" s="116"/>
      <c r="AF47" s="116"/>
      <c r="AG47" s="116" t="s">
        <v>161</v>
      </c>
      <c r="AH47" s="116"/>
      <c r="AI47" s="116"/>
      <c r="AJ47" s="116"/>
      <c r="AK47" s="116"/>
      <c r="AL47" s="116"/>
      <c r="AM47" s="116"/>
      <c r="AN47" s="116"/>
      <c r="AO47" s="116"/>
      <c r="AP47" s="116"/>
      <c r="AQ47" s="116"/>
      <c r="AR47" s="116"/>
      <c r="AS47" s="116"/>
      <c r="AT47" s="116"/>
      <c r="AU47" s="116"/>
      <c r="AV47" s="116"/>
      <c r="AW47" s="116"/>
      <c r="AX47" s="116"/>
      <c r="AY47" s="116"/>
      <c r="AZ47" s="116"/>
      <c r="BA47" s="116"/>
      <c r="BB47" s="116"/>
      <c r="BC47" s="116"/>
      <c r="BD47" s="116"/>
      <c r="BE47" s="116"/>
      <c r="BF47" s="116"/>
      <c r="BG47" s="116"/>
      <c r="BH47" s="116"/>
    </row>
    <row r="48" spans="1:60" ht="33.75" x14ac:dyDescent="0.2">
      <c r="A48" s="136">
        <v>32</v>
      </c>
      <c r="B48" s="137" t="s">
        <v>198</v>
      </c>
      <c r="C48" s="143" t="s">
        <v>199</v>
      </c>
      <c r="D48" s="138" t="s">
        <v>160</v>
      </c>
      <c r="E48" s="139">
        <v>10</v>
      </c>
      <c r="F48" s="147"/>
      <c r="G48" s="140">
        <f t="shared" si="4"/>
        <v>0</v>
      </c>
      <c r="H48" s="122">
        <v>0</v>
      </c>
      <c r="I48" s="122">
        <v>0</v>
      </c>
      <c r="J48" s="122">
        <v>63</v>
      </c>
      <c r="K48" s="122">
        <v>630</v>
      </c>
      <c r="L48" s="122">
        <v>21</v>
      </c>
      <c r="M48" s="122">
        <v>762.3</v>
      </c>
      <c r="N48" s="121">
        <v>0</v>
      </c>
      <c r="O48" s="121">
        <v>0</v>
      </c>
      <c r="P48" s="121">
        <v>8.0000000000000007E-5</v>
      </c>
      <c r="Q48" s="121">
        <v>8.0000000000000004E-4</v>
      </c>
      <c r="R48" s="122"/>
      <c r="S48" s="122" t="s">
        <v>194</v>
      </c>
      <c r="T48" s="122" t="s">
        <v>195</v>
      </c>
      <c r="U48" s="122">
        <v>0</v>
      </c>
      <c r="V48" s="122">
        <v>0</v>
      </c>
      <c r="W48" s="122"/>
      <c r="X48" s="122" t="s">
        <v>125</v>
      </c>
      <c r="Y48" s="122" t="s">
        <v>126</v>
      </c>
      <c r="Z48" s="116"/>
      <c r="AA48" s="116"/>
      <c r="AB48" s="116"/>
      <c r="AC48" s="116"/>
      <c r="AD48" s="116"/>
      <c r="AE48" s="116"/>
      <c r="AF48" s="116"/>
      <c r="AG48" s="116" t="s">
        <v>161</v>
      </c>
      <c r="AH48" s="116"/>
      <c r="AI48" s="116"/>
      <c r="AJ48" s="116"/>
      <c r="AK48" s="116"/>
      <c r="AL48" s="116"/>
      <c r="AM48" s="116"/>
      <c r="AN48" s="116"/>
      <c r="AO48" s="116"/>
      <c r="AP48" s="116"/>
      <c r="AQ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116"/>
    </row>
    <row r="49" spans="1:60" ht="22.5" x14ac:dyDescent="0.2">
      <c r="A49" s="136">
        <v>33</v>
      </c>
      <c r="B49" s="137" t="s">
        <v>200</v>
      </c>
      <c r="C49" s="143" t="s">
        <v>201</v>
      </c>
      <c r="D49" s="138" t="s">
        <v>160</v>
      </c>
      <c r="E49" s="139">
        <v>12</v>
      </c>
      <c r="F49" s="147"/>
      <c r="G49" s="140">
        <f t="shared" si="4"/>
        <v>0</v>
      </c>
      <c r="H49" s="122">
        <v>0</v>
      </c>
      <c r="I49" s="122">
        <v>0</v>
      </c>
      <c r="J49" s="122">
        <v>97</v>
      </c>
      <c r="K49" s="122">
        <v>1164</v>
      </c>
      <c r="L49" s="122">
        <v>21</v>
      </c>
      <c r="M49" s="122">
        <v>1408.44</v>
      </c>
      <c r="N49" s="121">
        <v>0</v>
      </c>
      <c r="O49" s="121">
        <v>0</v>
      </c>
      <c r="P49" s="121">
        <v>4.0000000000000001E-3</v>
      </c>
      <c r="Q49" s="121">
        <v>4.8000000000000001E-2</v>
      </c>
      <c r="R49" s="122"/>
      <c r="S49" s="122" t="s">
        <v>194</v>
      </c>
      <c r="T49" s="122" t="s">
        <v>195</v>
      </c>
      <c r="U49" s="122">
        <v>0</v>
      </c>
      <c r="V49" s="122">
        <v>0</v>
      </c>
      <c r="W49" s="122"/>
      <c r="X49" s="122" t="s">
        <v>125</v>
      </c>
      <c r="Y49" s="122" t="s">
        <v>126</v>
      </c>
      <c r="Z49" s="116"/>
      <c r="AA49" s="116"/>
      <c r="AB49" s="116"/>
      <c r="AC49" s="116"/>
      <c r="AD49" s="116"/>
      <c r="AE49" s="116"/>
      <c r="AF49" s="116"/>
      <c r="AG49" s="116" t="s">
        <v>161</v>
      </c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</row>
    <row r="50" spans="1:60" ht="33.75" x14ac:dyDescent="0.2">
      <c r="A50" s="136">
        <v>34</v>
      </c>
      <c r="B50" s="137" t="s">
        <v>202</v>
      </c>
      <c r="C50" s="143" t="s">
        <v>203</v>
      </c>
      <c r="D50" s="138" t="s">
        <v>160</v>
      </c>
      <c r="E50" s="139">
        <v>1</v>
      </c>
      <c r="F50" s="147"/>
      <c r="G50" s="140">
        <f t="shared" si="4"/>
        <v>0</v>
      </c>
      <c r="H50" s="122">
        <v>0</v>
      </c>
      <c r="I50" s="122">
        <v>0</v>
      </c>
      <c r="J50" s="122">
        <v>128</v>
      </c>
      <c r="K50" s="122">
        <v>128</v>
      </c>
      <c r="L50" s="122">
        <v>21</v>
      </c>
      <c r="M50" s="122">
        <v>154.88</v>
      </c>
      <c r="N50" s="121">
        <v>0</v>
      </c>
      <c r="O50" s="121">
        <v>0</v>
      </c>
      <c r="P50" s="121">
        <v>7.4999999999999997E-3</v>
      </c>
      <c r="Q50" s="121">
        <v>7.4999999999999997E-3</v>
      </c>
      <c r="R50" s="122"/>
      <c r="S50" s="122" t="s">
        <v>194</v>
      </c>
      <c r="T50" s="122" t="s">
        <v>195</v>
      </c>
      <c r="U50" s="122">
        <v>0</v>
      </c>
      <c r="V50" s="122">
        <v>0</v>
      </c>
      <c r="W50" s="122"/>
      <c r="X50" s="122" t="s">
        <v>125</v>
      </c>
      <c r="Y50" s="122" t="s">
        <v>126</v>
      </c>
      <c r="Z50" s="116"/>
      <c r="AA50" s="116"/>
      <c r="AB50" s="116"/>
      <c r="AC50" s="116"/>
      <c r="AD50" s="116"/>
      <c r="AE50" s="116"/>
      <c r="AF50" s="116"/>
      <c r="AG50" s="116" t="s">
        <v>161</v>
      </c>
      <c r="AH50" s="116"/>
      <c r="AI50" s="116"/>
      <c r="AJ50" s="116"/>
      <c r="AK50" s="116"/>
      <c r="AL50" s="116"/>
      <c r="AM50" s="116"/>
      <c r="AN50" s="116"/>
      <c r="AO50" s="11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6"/>
      <c r="AZ50" s="116"/>
      <c r="BA50" s="116"/>
      <c r="BB50" s="116"/>
      <c r="BC50" s="116"/>
      <c r="BD50" s="116"/>
      <c r="BE50" s="116"/>
      <c r="BF50" s="116"/>
      <c r="BG50" s="116"/>
      <c r="BH50" s="116"/>
    </row>
    <row r="51" spans="1:60" x14ac:dyDescent="0.2">
      <c r="A51" s="125" t="s">
        <v>119</v>
      </c>
      <c r="B51" s="126" t="s">
        <v>78</v>
      </c>
      <c r="C51" s="142" t="s">
        <v>79</v>
      </c>
      <c r="D51" s="127"/>
      <c r="E51" s="128"/>
      <c r="F51" s="129"/>
      <c r="G51" s="130">
        <f>G52+G53</f>
        <v>0</v>
      </c>
      <c r="H51" s="124"/>
      <c r="I51" s="124">
        <v>0</v>
      </c>
      <c r="J51" s="124"/>
      <c r="K51" s="124">
        <v>26420</v>
      </c>
      <c r="L51" s="124"/>
      <c r="M51" s="124"/>
      <c r="N51" s="123"/>
      <c r="O51" s="123"/>
      <c r="P51" s="123"/>
      <c r="Q51" s="123"/>
      <c r="R51" s="124"/>
      <c r="S51" s="124"/>
      <c r="T51" s="124"/>
      <c r="U51" s="124"/>
      <c r="V51" s="124"/>
      <c r="W51" s="124"/>
      <c r="X51" s="124"/>
      <c r="Y51" s="124"/>
      <c r="AG51" t="s">
        <v>120</v>
      </c>
    </row>
    <row r="52" spans="1:60" ht="22.5" x14ac:dyDescent="0.2">
      <c r="A52" s="136">
        <v>35</v>
      </c>
      <c r="B52" s="137" t="s">
        <v>204</v>
      </c>
      <c r="C52" s="143" t="s">
        <v>205</v>
      </c>
      <c r="D52" s="138" t="s">
        <v>160</v>
      </c>
      <c r="E52" s="139">
        <v>2</v>
      </c>
      <c r="F52" s="147"/>
      <c r="G52" s="140">
        <f t="shared" ref="G52:G53" si="5">F52*E52</f>
        <v>0</v>
      </c>
      <c r="H52" s="122">
        <v>0</v>
      </c>
      <c r="I52" s="122">
        <v>0</v>
      </c>
      <c r="J52" s="122">
        <v>11000</v>
      </c>
      <c r="K52" s="122">
        <v>22000</v>
      </c>
      <c r="L52" s="122">
        <v>21</v>
      </c>
      <c r="M52" s="122">
        <v>26620</v>
      </c>
      <c r="N52" s="121">
        <v>0</v>
      </c>
      <c r="O52" s="121">
        <v>0</v>
      </c>
      <c r="P52" s="121">
        <v>0</v>
      </c>
      <c r="Q52" s="121">
        <v>0</v>
      </c>
      <c r="R52" s="122"/>
      <c r="S52" s="122" t="s">
        <v>194</v>
      </c>
      <c r="T52" s="122" t="s">
        <v>195</v>
      </c>
      <c r="U52" s="122">
        <v>0</v>
      </c>
      <c r="V52" s="122">
        <v>0</v>
      </c>
      <c r="W52" s="122"/>
      <c r="X52" s="122" t="s">
        <v>125</v>
      </c>
      <c r="Y52" s="122" t="s">
        <v>126</v>
      </c>
      <c r="Z52" s="116"/>
      <c r="AA52" s="116"/>
      <c r="AB52" s="116"/>
      <c r="AC52" s="116"/>
      <c r="AD52" s="116"/>
      <c r="AE52" s="116"/>
      <c r="AF52" s="116"/>
      <c r="AG52" s="116" t="s">
        <v>161</v>
      </c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</row>
    <row r="53" spans="1:60" ht="22.5" x14ac:dyDescent="0.2">
      <c r="A53" s="136">
        <v>36</v>
      </c>
      <c r="B53" s="137" t="s">
        <v>206</v>
      </c>
      <c r="C53" s="143" t="s">
        <v>207</v>
      </c>
      <c r="D53" s="138" t="s">
        <v>160</v>
      </c>
      <c r="E53" s="139">
        <v>2</v>
      </c>
      <c r="F53" s="147"/>
      <c r="G53" s="140">
        <f t="shared" si="5"/>
        <v>0</v>
      </c>
      <c r="H53" s="122">
        <v>0</v>
      </c>
      <c r="I53" s="122">
        <v>0</v>
      </c>
      <c r="J53" s="122">
        <v>2210</v>
      </c>
      <c r="K53" s="122">
        <v>4420</v>
      </c>
      <c r="L53" s="122">
        <v>21</v>
      </c>
      <c r="M53" s="122">
        <v>5348.2</v>
      </c>
      <c r="N53" s="121">
        <v>0</v>
      </c>
      <c r="O53" s="121">
        <v>0</v>
      </c>
      <c r="P53" s="121">
        <v>0.17399999999999999</v>
      </c>
      <c r="Q53" s="121">
        <v>0.34799999999999998</v>
      </c>
      <c r="R53" s="122"/>
      <c r="S53" s="122" t="s">
        <v>194</v>
      </c>
      <c r="T53" s="122" t="s">
        <v>195</v>
      </c>
      <c r="U53" s="122">
        <v>0</v>
      </c>
      <c r="V53" s="122">
        <v>0</v>
      </c>
      <c r="W53" s="122"/>
      <c r="X53" s="122" t="s">
        <v>125</v>
      </c>
      <c r="Y53" s="122" t="s">
        <v>126</v>
      </c>
      <c r="Z53" s="116"/>
      <c r="AA53" s="116"/>
      <c r="AB53" s="116"/>
      <c r="AC53" s="116"/>
      <c r="AD53" s="116"/>
      <c r="AE53" s="116"/>
      <c r="AF53" s="116"/>
      <c r="AG53" s="116" t="s">
        <v>161</v>
      </c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</row>
    <row r="54" spans="1:60" x14ac:dyDescent="0.2">
      <c r="A54" s="125" t="s">
        <v>119</v>
      </c>
      <c r="B54" s="126" t="s">
        <v>80</v>
      </c>
      <c r="C54" s="142" t="s">
        <v>81</v>
      </c>
      <c r="D54" s="127"/>
      <c r="E54" s="128"/>
      <c r="F54" s="129"/>
      <c r="G54" s="130">
        <f>G55+G56+G57+G58+G59+G60</f>
        <v>0</v>
      </c>
      <c r="H54" s="124"/>
      <c r="I54" s="124">
        <v>0</v>
      </c>
      <c r="J54" s="124"/>
      <c r="K54" s="124">
        <v>6741.42</v>
      </c>
      <c r="L54" s="124"/>
      <c r="M54" s="124"/>
      <c r="N54" s="123"/>
      <c r="O54" s="123"/>
      <c r="P54" s="123"/>
      <c r="Q54" s="123"/>
      <c r="R54" s="124"/>
      <c r="S54" s="124"/>
      <c r="T54" s="124"/>
      <c r="U54" s="124"/>
      <c r="V54" s="124"/>
      <c r="W54" s="124"/>
      <c r="X54" s="124"/>
      <c r="Y54" s="124"/>
      <c r="AG54" t="s">
        <v>120</v>
      </c>
    </row>
    <row r="55" spans="1:60" x14ac:dyDescent="0.2">
      <c r="A55" s="136">
        <v>37</v>
      </c>
      <c r="B55" s="137" t="s">
        <v>208</v>
      </c>
      <c r="C55" s="143" t="s">
        <v>209</v>
      </c>
      <c r="D55" s="138" t="s">
        <v>130</v>
      </c>
      <c r="E55" s="139">
        <v>22.5</v>
      </c>
      <c r="F55" s="147"/>
      <c r="G55" s="140">
        <f t="shared" ref="G55:G60" si="6">F55*E55</f>
        <v>0</v>
      </c>
      <c r="H55" s="122">
        <v>0</v>
      </c>
      <c r="I55" s="122">
        <v>0</v>
      </c>
      <c r="J55" s="122">
        <v>85.3</v>
      </c>
      <c r="K55" s="122">
        <v>1919.25</v>
      </c>
      <c r="L55" s="122">
        <v>21</v>
      </c>
      <c r="M55" s="122">
        <v>2322.2925</v>
      </c>
      <c r="N55" s="121">
        <v>0</v>
      </c>
      <c r="O55" s="121">
        <v>0</v>
      </c>
      <c r="P55" s="121">
        <v>7.3200000000000001E-3</v>
      </c>
      <c r="Q55" s="121">
        <v>0.16470000000000001</v>
      </c>
      <c r="R55" s="122"/>
      <c r="S55" s="122" t="s">
        <v>124</v>
      </c>
      <c r="T55" s="122" t="s">
        <v>124</v>
      </c>
      <c r="U55" s="122">
        <v>0.115</v>
      </c>
      <c r="V55" s="122">
        <v>2.5874999999999999</v>
      </c>
      <c r="W55" s="122"/>
      <c r="X55" s="122" t="s">
        <v>125</v>
      </c>
      <c r="Y55" s="122" t="s">
        <v>126</v>
      </c>
      <c r="Z55" s="116"/>
      <c r="AA55" s="116"/>
      <c r="AB55" s="116"/>
      <c r="AC55" s="116"/>
      <c r="AD55" s="116"/>
      <c r="AE55" s="116"/>
      <c r="AF55" s="116"/>
      <c r="AG55" s="116" t="s">
        <v>161</v>
      </c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</row>
    <row r="56" spans="1:60" x14ac:dyDescent="0.2">
      <c r="A56" s="136">
        <v>38</v>
      </c>
      <c r="B56" s="137" t="s">
        <v>210</v>
      </c>
      <c r="C56" s="143" t="s">
        <v>211</v>
      </c>
      <c r="D56" s="138" t="s">
        <v>187</v>
      </c>
      <c r="E56" s="139">
        <v>15</v>
      </c>
      <c r="F56" s="147"/>
      <c r="G56" s="140">
        <f t="shared" si="6"/>
        <v>0</v>
      </c>
      <c r="H56" s="122">
        <v>0</v>
      </c>
      <c r="I56" s="122">
        <v>0</v>
      </c>
      <c r="J56" s="122">
        <v>47.2</v>
      </c>
      <c r="K56" s="122">
        <v>708</v>
      </c>
      <c r="L56" s="122">
        <v>21</v>
      </c>
      <c r="M56" s="122">
        <v>856.68</v>
      </c>
      <c r="N56" s="121">
        <v>0</v>
      </c>
      <c r="O56" s="121">
        <v>0</v>
      </c>
      <c r="P56" s="121">
        <v>4.2599999999999999E-3</v>
      </c>
      <c r="Q56" s="121">
        <v>6.3899999999999998E-2</v>
      </c>
      <c r="R56" s="122"/>
      <c r="S56" s="122" t="s">
        <v>124</v>
      </c>
      <c r="T56" s="122" t="s">
        <v>124</v>
      </c>
      <c r="U56" s="122">
        <v>6.9000000000000006E-2</v>
      </c>
      <c r="V56" s="122">
        <v>1.0350000000000001</v>
      </c>
      <c r="W56" s="122"/>
      <c r="X56" s="122" t="s">
        <v>125</v>
      </c>
      <c r="Y56" s="122" t="s">
        <v>126</v>
      </c>
      <c r="Z56" s="116"/>
      <c r="AA56" s="116"/>
      <c r="AB56" s="116"/>
      <c r="AC56" s="116"/>
      <c r="AD56" s="116"/>
      <c r="AE56" s="116"/>
      <c r="AF56" s="116"/>
      <c r="AG56" s="116" t="s">
        <v>161</v>
      </c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  <c r="BH56" s="116"/>
    </row>
    <row r="57" spans="1:60" x14ac:dyDescent="0.2">
      <c r="A57" s="136">
        <v>39</v>
      </c>
      <c r="B57" s="137" t="s">
        <v>212</v>
      </c>
      <c r="C57" s="143" t="s">
        <v>213</v>
      </c>
      <c r="D57" s="138" t="s">
        <v>187</v>
      </c>
      <c r="E57" s="139">
        <v>45.5</v>
      </c>
      <c r="F57" s="147"/>
      <c r="G57" s="140">
        <f t="shared" si="6"/>
        <v>0</v>
      </c>
      <c r="H57" s="122">
        <v>0</v>
      </c>
      <c r="I57" s="122">
        <v>0</v>
      </c>
      <c r="J57" s="122">
        <v>39.299999999999997</v>
      </c>
      <c r="K57" s="122">
        <v>1788.1499999999999</v>
      </c>
      <c r="L57" s="122">
        <v>21</v>
      </c>
      <c r="M57" s="122">
        <v>2163.6615000000002</v>
      </c>
      <c r="N57" s="121">
        <v>0</v>
      </c>
      <c r="O57" s="121">
        <v>0</v>
      </c>
      <c r="P57" s="121">
        <v>2.98E-3</v>
      </c>
      <c r="Q57" s="121">
        <v>0.13558999999999999</v>
      </c>
      <c r="R57" s="122"/>
      <c r="S57" s="122" t="s">
        <v>124</v>
      </c>
      <c r="T57" s="122" t="s">
        <v>124</v>
      </c>
      <c r="U57" s="122">
        <v>5.7500000000000002E-2</v>
      </c>
      <c r="V57" s="122">
        <v>2.61625</v>
      </c>
      <c r="W57" s="122"/>
      <c r="X57" s="122" t="s">
        <v>125</v>
      </c>
      <c r="Y57" s="122" t="s">
        <v>126</v>
      </c>
      <c r="Z57" s="116"/>
      <c r="AA57" s="116"/>
      <c r="AB57" s="116"/>
      <c r="AC57" s="116"/>
      <c r="AD57" s="116"/>
      <c r="AE57" s="116"/>
      <c r="AF57" s="116"/>
      <c r="AG57" s="116" t="s">
        <v>161</v>
      </c>
      <c r="AH57" s="116"/>
      <c r="AI57" s="116"/>
      <c r="AJ57" s="116"/>
      <c r="AK57" s="116"/>
      <c r="AL57" s="116"/>
      <c r="AM57" s="116"/>
      <c r="AN57" s="116"/>
      <c r="AO57" s="116"/>
      <c r="AP57" s="116"/>
      <c r="AQ57" s="116"/>
      <c r="AR57" s="116"/>
      <c r="AS57" s="116"/>
      <c r="AT57" s="116"/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</row>
    <row r="58" spans="1:60" x14ac:dyDescent="0.2">
      <c r="A58" s="136">
        <v>40</v>
      </c>
      <c r="B58" s="137" t="s">
        <v>214</v>
      </c>
      <c r="C58" s="143" t="s">
        <v>215</v>
      </c>
      <c r="D58" s="138" t="s">
        <v>187</v>
      </c>
      <c r="E58" s="139">
        <v>14.5</v>
      </c>
      <c r="F58" s="147"/>
      <c r="G58" s="140">
        <f t="shared" si="6"/>
        <v>0</v>
      </c>
      <c r="H58" s="122">
        <v>0</v>
      </c>
      <c r="I58" s="122">
        <v>0</v>
      </c>
      <c r="J58" s="122">
        <v>58.8</v>
      </c>
      <c r="K58" s="122">
        <v>852.59999999999991</v>
      </c>
      <c r="L58" s="122">
        <v>21</v>
      </c>
      <c r="M58" s="122">
        <v>1031.646</v>
      </c>
      <c r="N58" s="121">
        <v>0</v>
      </c>
      <c r="O58" s="121">
        <v>0</v>
      </c>
      <c r="P58" s="121">
        <v>3.3600000000000001E-3</v>
      </c>
      <c r="Q58" s="121">
        <v>4.8719999999999999E-2</v>
      </c>
      <c r="R58" s="122"/>
      <c r="S58" s="122" t="s">
        <v>124</v>
      </c>
      <c r="T58" s="122" t="s">
        <v>124</v>
      </c>
      <c r="U58" s="122">
        <v>7.9350000000000004E-2</v>
      </c>
      <c r="V58" s="122">
        <v>1.1505750000000001</v>
      </c>
      <c r="W58" s="122"/>
      <c r="X58" s="122" t="s">
        <v>125</v>
      </c>
      <c r="Y58" s="122" t="s">
        <v>126</v>
      </c>
      <c r="Z58" s="116"/>
      <c r="AA58" s="116"/>
      <c r="AB58" s="116"/>
      <c r="AC58" s="116"/>
      <c r="AD58" s="116"/>
      <c r="AE58" s="116"/>
      <c r="AF58" s="116"/>
      <c r="AG58" s="116" t="s">
        <v>161</v>
      </c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</row>
    <row r="59" spans="1:60" ht="22.5" x14ac:dyDescent="0.2">
      <c r="A59" s="136">
        <v>41</v>
      </c>
      <c r="B59" s="137" t="s">
        <v>216</v>
      </c>
      <c r="C59" s="143" t="s">
        <v>217</v>
      </c>
      <c r="D59" s="138" t="s">
        <v>187</v>
      </c>
      <c r="E59" s="139">
        <v>17.100000000000001</v>
      </c>
      <c r="F59" s="147"/>
      <c r="G59" s="140">
        <f t="shared" si="6"/>
        <v>0</v>
      </c>
      <c r="H59" s="122">
        <v>0</v>
      </c>
      <c r="I59" s="122">
        <v>0</v>
      </c>
      <c r="J59" s="122">
        <v>68.2</v>
      </c>
      <c r="K59" s="122">
        <v>1166.2200000000003</v>
      </c>
      <c r="L59" s="122">
        <v>21</v>
      </c>
      <c r="M59" s="122">
        <v>1411.1261999999999</v>
      </c>
      <c r="N59" s="121">
        <v>0</v>
      </c>
      <c r="O59" s="121">
        <v>0</v>
      </c>
      <c r="P59" s="121">
        <v>1.3500000000000001E-3</v>
      </c>
      <c r="Q59" s="121">
        <v>2.3085000000000005E-2</v>
      </c>
      <c r="R59" s="122"/>
      <c r="S59" s="122" t="s">
        <v>124</v>
      </c>
      <c r="T59" s="122" t="s">
        <v>124</v>
      </c>
      <c r="U59" s="122">
        <v>9.1999999999999998E-2</v>
      </c>
      <c r="V59" s="122">
        <v>1.5732000000000002</v>
      </c>
      <c r="W59" s="122"/>
      <c r="X59" s="122" t="s">
        <v>125</v>
      </c>
      <c r="Y59" s="122" t="s">
        <v>126</v>
      </c>
      <c r="Z59" s="116"/>
      <c r="AA59" s="116"/>
      <c r="AB59" s="116"/>
      <c r="AC59" s="116"/>
      <c r="AD59" s="116"/>
      <c r="AE59" s="116"/>
      <c r="AF59" s="116"/>
      <c r="AG59" s="116" t="s">
        <v>161</v>
      </c>
      <c r="AH59" s="116"/>
      <c r="AI59" s="116"/>
      <c r="AJ59" s="116"/>
      <c r="AK59" s="116"/>
      <c r="AL59" s="116"/>
      <c r="AM59" s="116"/>
      <c r="AN59" s="116"/>
      <c r="AO59" s="116"/>
      <c r="AP59" s="116"/>
      <c r="AQ59" s="116"/>
      <c r="AR59" s="116"/>
      <c r="AS59" s="116"/>
      <c r="AT59" s="116"/>
      <c r="AU59" s="116"/>
      <c r="AV59" s="116"/>
      <c r="AW59" s="116"/>
      <c r="AX59" s="116"/>
      <c r="AY59" s="116"/>
      <c r="AZ59" s="116"/>
      <c r="BA59" s="116"/>
      <c r="BB59" s="116"/>
      <c r="BC59" s="116"/>
      <c r="BD59" s="116"/>
      <c r="BE59" s="116"/>
      <c r="BF59" s="116"/>
      <c r="BG59" s="116"/>
      <c r="BH59" s="116"/>
    </row>
    <row r="60" spans="1:60" x14ac:dyDescent="0.2">
      <c r="A60" s="136">
        <v>42</v>
      </c>
      <c r="B60" s="137" t="s">
        <v>218</v>
      </c>
      <c r="C60" s="143" t="s">
        <v>219</v>
      </c>
      <c r="D60" s="138" t="s">
        <v>187</v>
      </c>
      <c r="E60" s="139">
        <v>6</v>
      </c>
      <c r="F60" s="147"/>
      <c r="G60" s="140">
        <f t="shared" si="6"/>
        <v>0</v>
      </c>
      <c r="H60" s="122">
        <v>0</v>
      </c>
      <c r="I60" s="122">
        <v>0</v>
      </c>
      <c r="J60" s="122">
        <v>51.2</v>
      </c>
      <c r="K60" s="122">
        <v>307.20000000000005</v>
      </c>
      <c r="L60" s="122">
        <v>21</v>
      </c>
      <c r="M60" s="122">
        <v>371.71199999999999</v>
      </c>
      <c r="N60" s="121">
        <v>0</v>
      </c>
      <c r="O60" s="121">
        <v>0</v>
      </c>
      <c r="P60" s="121">
        <v>2.8500000000000001E-3</v>
      </c>
      <c r="Q60" s="121">
        <v>1.7100000000000001E-2</v>
      </c>
      <c r="R60" s="122"/>
      <c r="S60" s="122" t="s">
        <v>124</v>
      </c>
      <c r="T60" s="122" t="s">
        <v>124</v>
      </c>
      <c r="U60" s="122">
        <v>6.9000000000000006E-2</v>
      </c>
      <c r="V60" s="122">
        <v>0.41400000000000003</v>
      </c>
      <c r="W60" s="122"/>
      <c r="X60" s="122" t="s">
        <v>125</v>
      </c>
      <c r="Y60" s="122" t="s">
        <v>126</v>
      </c>
      <c r="Z60" s="116"/>
      <c r="AA60" s="116"/>
      <c r="AB60" s="116"/>
      <c r="AC60" s="116"/>
      <c r="AD60" s="116"/>
      <c r="AE60" s="116"/>
      <c r="AF60" s="116"/>
      <c r="AG60" s="116" t="s">
        <v>161</v>
      </c>
      <c r="AH60" s="116"/>
      <c r="AI60" s="116"/>
      <c r="AJ60" s="116"/>
      <c r="AK60" s="116"/>
      <c r="AL60" s="116"/>
      <c r="AM60" s="116"/>
      <c r="AN60" s="116"/>
      <c r="AO60" s="116"/>
      <c r="AP60" s="116"/>
      <c r="AQ60" s="116"/>
      <c r="AR60" s="116"/>
      <c r="AS60" s="116"/>
      <c r="AT60" s="116"/>
      <c r="AU60" s="116"/>
      <c r="AV60" s="116"/>
      <c r="AW60" s="116"/>
      <c r="AX60" s="116"/>
      <c r="AY60" s="116"/>
      <c r="AZ60" s="116"/>
      <c r="BA60" s="116"/>
      <c r="BB60" s="116"/>
      <c r="BC60" s="116"/>
      <c r="BD60" s="116"/>
      <c r="BE60" s="116"/>
      <c r="BF60" s="116"/>
      <c r="BG60" s="116"/>
      <c r="BH60" s="116"/>
    </row>
    <row r="61" spans="1:60" x14ac:dyDescent="0.2">
      <c r="A61" s="125" t="s">
        <v>119</v>
      </c>
      <c r="B61" s="126" t="s">
        <v>82</v>
      </c>
      <c r="C61" s="142" t="s">
        <v>83</v>
      </c>
      <c r="D61" s="127"/>
      <c r="E61" s="128"/>
      <c r="F61" s="129"/>
      <c r="G61" s="130">
        <f>G62</f>
        <v>0</v>
      </c>
      <c r="H61" s="124"/>
      <c r="I61" s="124">
        <v>0</v>
      </c>
      <c r="J61" s="124"/>
      <c r="K61" s="124">
        <v>1483.88</v>
      </c>
      <c r="L61" s="124"/>
      <c r="M61" s="124"/>
      <c r="N61" s="123"/>
      <c r="O61" s="123"/>
      <c r="P61" s="123"/>
      <c r="Q61" s="123"/>
      <c r="R61" s="124"/>
      <c r="S61" s="124"/>
      <c r="T61" s="124"/>
      <c r="U61" s="124"/>
      <c r="V61" s="124"/>
      <c r="W61" s="124"/>
      <c r="X61" s="124"/>
      <c r="Y61" s="124"/>
      <c r="AG61" t="s">
        <v>120</v>
      </c>
    </row>
    <row r="62" spans="1:60" x14ac:dyDescent="0.2">
      <c r="A62" s="136">
        <v>43</v>
      </c>
      <c r="B62" s="137" t="s">
        <v>220</v>
      </c>
      <c r="C62" s="143" t="s">
        <v>221</v>
      </c>
      <c r="D62" s="138" t="s">
        <v>130</v>
      </c>
      <c r="E62" s="139">
        <v>15.538</v>
      </c>
      <c r="F62" s="147"/>
      <c r="G62" s="140">
        <f>F62*E62</f>
        <v>0</v>
      </c>
      <c r="H62" s="122">
        <v>0</v>
      </c>
      <c r="I62" s="122">
        <v>0</v>
      </c>
      <c r="J62" s="122">
        <v>95.5</v>
      </c>
      <c r="K62" s="122">
        <v>1483.8790000000001</v>
      </c>
      <c r="L62" s="122">
        <v>21</v>
      </c>
      <c r="M62" s="122">
        <v>1795.4948000000002</v>
      </c>
      <c r="N62" s="121">
        <v>0</v>
      </c>
      <c r="O62" s="121">
        <v>0</v>
      </c>
      <c r="P62" s="121">
        <v>1.695E-2</v>
      </c>
      <c r="Q62" s="121">
        <v>0.26336910000000002</v>
      </c>
      <c r="R62" s="122"/>
      <c r="S62" s="122" t="s">
        <v>124</v>
      </c>
      <c r="T62" s="122" t="s">
        <v>124</v>
      </c>
      <c r="U62" s="122">
        <v>0.16400000000000001</v>
      </c>
      <c r="V62" s="122">
        <v>2.5482320000000001</v>
      </c>
      <c r="W62" s="122"/>
      <c r="X62" s="122" t="s">
        <v>125</v>
      </c>
      <c r="Y62" s="122" t="s">
        <v>126</v>
      </c>
      <c r="Z62" s="116"/>
      <c r="AA62" s="116"/>
      <c r="AB62" s="116"/>
      <c r="AC62" s="116"/>
      <c r="AD62" s="116"/>
      <c r="AE62" s="116"/>
      <c r="AF62" s="116"/>
      <c r="AG62" s="116" t="s">
        <v>161</v>
      </c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</row>
    <row r="63" spans="1:60" x14ac:dyDescent="0.2">
      <c r="A63" s="125" t="s">
        <v>119</v>
      </c>
      <c r="B63" s="126" t="s">
        <v>84</v>
      </c>
      <c r="C63" s="142" t="s">
        <v>85</v>
      </c>
      <c r="D63" s="127"/>
      <c r="E63" s="128"/>
      <c r="F63" s="129"/>
      <c r="G63" s="130">
        <f>G64+G65+G66+G67+G68+G69</f>
        <v>0</v>
      </c>
      <c r="H63" s="124"/>
      <c r="I63" s="124">
        <v>10500.67</v>
      </c>
      <c r="J63" s="124"/>
      <c r="K63" s="124">
        <v>53709.48</v>
      </c>
      <c r="L63" s="124"/>
      <c r="M63" s="124"/>
      <c r="N63" s="123"/>
      <c r="O63" s="123"/>
      <c r="P63" s="123"/>
      <c r="Q63" s="123"/>
      <c r="R63" s="124"/>
      <c r="S63" s="124"/>
      <c r="T63" s="124"/>
      <c r="U63" s="124"/>
      <c r="V63" s="124"/>
      <c r="W63" s="124"/>
      <c r="X63" s="124"/>
      <c r="Y63" s="124"/>
      <c r="AG63" t="s">
        <v>120</v>
      </c>
    </row>
    <row r="64" spans="1:60" x14ac:dyDescent="0.2">
      <c r="A64" s="136">
        <v>44</v>
      </c>
      <c r="B64" s="137" t="s">
        <v>222</v>
      </c>
      <c r="C64" s="143" t="s">
        <v>223</v>
      </c>
      <c r="D64" s="138" t="s">
        <v>130</v>
      </c>
      <c r="E64" s="139">
        <v>17.55</v>
      </c>
      <c r="F64" s="147"/>
      <c r="G64" s="140">
        <f t="shared" ref="G64:G69" si="7">F64*E64</f>
        <v>0</v>
      </c>
      <c r="H64" s="122">
        <v>0</v>
      </c>
      <c r="I64" s="122">
        <v>0</v>
      </c>
      <c r="J64" s="122">
        <v>565</v>
      </c>
      <c r="K64" s="122">
        <v>9915.75</v>
      </c>
      <c r="L64" s="122">
        <v>21</v>
      </c>
      <c r="M64" s="122">
        <v>11998.057500000001</v>
      </c>
      <c r="N64" s="121">
        <v>0</v>
      </c>
      <c r="O64" s="121">
        <v>0</v>
      </c>
      <c r="P64" s="121">
        <v>3.3000000000000002E-2</v>
      </c>
      <c r="Q64" s="121">
        <v>0.57915000000000005</v>
      </c>
      <c r="R64" s="122"/>
      <c r="S64" s="122" t="s">
        <v>124</v>
      </c>
      <c r="T64" s="122" t="s">
        <v>124</v>
      </c>
      <c r="U64" s="122">
        <v>0.88800000000000001</v>
      </c>
      <c r="V64" s="122">
        <v>15.5844</v>
      </c>
      <c r="W64" s="122"/>
      <c r="X64" s="122" t="s">
        <v>125</v>
      </c>
      <c r="Y64" s="122" t="s">
        <v>126</v>
      </c>
      <c r="Z64" s="116"/>
      <c r="AA64" s="116"/>
      <c r="AB64" s="116"/>
      <c r="AC64" s="116"/>
      <c r="AD64" s="116"/>
      <c r="AE64" s="116"/>
      <c r="AF64" s="116"/>
      <c r="AG64" s="116" t="s">
        <v>161</v>
      </c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6"/>
      <c r="BB64" s="116"/>
      <c r="BC64" s="116"/>
      <c r="BD64" s="116"/>
      <c r="BE64" s="116"/>
      <c r="BF64" s="116"/>
      <c r="BG64" s="116"/>
      <c r="BH64" s="116"/>
    </row>
    <row r="65" spans="1:60" x14ac:dyDescent="0.2">
      <c r="A65" s="136">
        <v>45</v>
      </c>
      <c r="B65" s="137" t="s">
        <v>224</v>
      </c>
      <c r="C65" s="143" t="s">
        <v>225</v>
      </c>
      <c r="D65" s="138" t="s">
        <v>130</v>
      </c>
      <c r="E65" s="139">
        <v>10.8</v>
      </c>
      <c r="F65" s="147"/>
      <c r="G65" s="140">
        <f t="shared" si="7"/>
        <v>0</v>
      </c>
      <c r="H65" s="122">
        <v>0</v>
      </c>
      <c r="I65" s="122">
        <v>0</v>
      </c>
      <c r="J65" s="122">
        <v>108.5</v>
      </c>
      <c r="K65" s="122">
        <v>1171.8000000000002</v>
      </c>
      <c r="L65" s="122">
        <v>21</v>
      </c>
      <c r="M65" s="122">
        <v>1417.8779999999999</v>
      </c>
      <c r="N65" s="121">
        <v>0</v>
      </c>
      <c r="O65" s="121">
        <v>0</v>
      </c>
      <c r="P65" s="121">
        <v>8.9999999999999993E-3</v>
      </c>
      <c r="Q65" s="121">
        <v>9.7199999999999995E-2</v>
      </c>
      <c r="R65" s="122"/>
      <c r="S65" s="122" t="s">
        <v>124</v>
      </c>
      <c r="T65" s="122" t="s">
        <v>124</v>
      </c>
      <c r="U65" s="122">
        <v>0.17</v>
      </c>
      <c r="V65" s="122">
        <v>1.8360000000000003</v>
      </c>
      <c r="W65" s="122"/>
      <c r="X65" s="122" t="s">
        <v>125</v>
      </c>
      <c r="Y65" s="122" t="s">
        <v>126</v>
      </c>
      <c r="Z65" s="116"/>
      <c r="AA65" s="116"/>
      <c r="AB65" s="116"/>
      <c r="AC65" s="116"/>
      <c r="AD65" s="116"/>
      <c r="AE65" s="116"/>
      <c r="AF65" s="116"/>
      <c r="AG65" s="116" t="s">
        <v>161</v>
      </c>
      <c r="AH65" s="116"/>
      <c r="AI65" s="116"/>
      <c r="AJ65" s="116"/>
      <c r="AK65" s="116"/>
      <c r="AL65" s="116"/>
      <c r="AM65" s="116"/>
      <c r="AN65" s="116"/>
      <c r="AO65" s="116"/>
      <c r="AP65" s="116"/>
      <c r="AQ65" s="116"/>
      <c r="AR65" s="116"/>
      <c r="AS65" s="116"/>
      <c r="AT65" s="116"/>
      <c r="AU65" s="116"/>
      <c r="AV65" s="116"/>
      <c r="AW65" s="116"/>
      <c r="AX65" s="116"/>
      <c r="AY65" s="116"/>
      <c r="AZ65" s="116"/>
      <c r="BA65" s="116"/>
      <c r="BB65" s="116"/>
      <c r="BC65" s="116"/>
      <c r="BD65" s="116"/>
      <c r="BE65" s="116"/>
      <c r="BF65" s="116"/>
      <c r="BG65" s="116"/>
      <c r="BH65" s="116"/>
    </row>
    <row r="66" spans="1:60" x14ac:dyDescent="0.2">
      <c r="A66" s="136">
        <v>46</v>
      </c>
      <c r="B66" s="137" t="s">
        <v>226</v>
      </c>
      <c r="C66" s="143" t="s">
        <v>227</v>
      </c>
      <c r="D66" s="138" t="s">
        <v>130</v>
      </c>
      <c r="E66" s="139">
        <v>12.4</v>
      </c>
      <c r="F66" s="147"/>
      <c r="G66" s="140">
        <f t="shared" si="7"/>
        <v>0</v>
      </c>
      <c r="H66" s="122">
        <v>0</v>
      </c>
      <c r="I66" s="122">
        <v>0</v>
      </c>
      <c r="J66" s="122">
        <v>151.5</v>
      </c>
      <c r="K66" s="122">
        <v>1878.6000000000001</v>
      </c>
      <c r="L66" s="122">
        <v>21</v>
      </c>
      <c r="M66" s="122">
        <v>2273.1059999999998</v>
      </c>
      <c r="N66" s="121">
        <v>0</v>
      </c>
      <c r="O66" s="121">
        <v>0</v>
      </c>
      <c r="P66" s="121">
        <v>7.0000000000000001E-3</v>
      </c>
      <c r="Q66" s="121">
        <v>8.6800000000000002E-2</v>
      </c>
      <c r="R66" s="122"/>
      <c r="S66" s="122" t="s">
        <v>124</v>
      </c>
      <c r="T66" s="122" t="s">
        <v>124</v>
      </c>
      <c r="U66" s="122">
        <v>0.23799999999999999</v>
      </c>
      <c r="V66" s="122">
        <v>2.9512</v>
      </c>
      <c r="W66" s="122"/>
      <c r="X66" s="122" t="s">
        <v>125</v>
      </c>
      <c r="Y66" s="122" t="s">
        <v>126</v>
      </c>
      <c r="Z66" s="116"/>
      <c r="AA66" s="116"/>
      <c r="AB66" s="116"/>
      <c r="AC66" s="116"/>
      <c r="AD66" s="116"/>
      <c r="AE66" s="116"/>
      <c r="AF66" s="116"/>
      <c r="AG66" s="116" t="s">
        <v>161</v>
      </c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6"/>
      <c r="AS66" s="116"/>
      <c r="AT66" s="116"/>
      <c r="AU66" s="116"/>
      <c r="AV66" s="116"/>
      <c r="AW66" s="116"/>
      <c r="AX66" s="116"/>
      <c r="AY66" s="116"/>
      <c r="AZ66" s="116"/>
      <c r="BA66" s="116"/>
      <c r="BB66" s="116"/>
      <c r="BC66" s="116"/>
      <c r="BD66" s="116"/>
      <c r="BE66" s="116"/>
      <c r="BF66" s="116"/>
      <c r="BG66" s="116"/>
      <c r="BH66" s="116"/>
    </row>
    <row r="67" spans="1:60" x14ac:dyDescent="0.2">
      <c r="A67" s="136">
        <v>47</v>
      </c>
      <c r="B67" s="137" t="s">
        <v>228</v>
      </c>
      <c r="C67" s="143" t="s">
        <v>229</v>
      </c>
      <c r="D67" s="138" t="s">
        <v>230</v>
      </c>
      <c r="E67" s="139">
        <v>527</v>
      </c>
      <c r="F67" s="147"/>
      <c r="G67" s="140">
        <f t="shared" si="7"/>
        <v>0</v>
      </c>
      <c r="H67" s="122">
        <v>10.210000000000001</v>
      </c>
      <c r="I67" s="122">
        <v>5380.67</v>
      </c>
      <c r="J67" s="122">
        <v>56.79</v>
      </c>
      <c r="K67" s="122">
        <v>29928.329999999998</v>
      </c>
      <c r="L67" s="122">
        <v>21</v>
      </c>
      <c r="M67" s="122">
        <v>42723.89</v>
      </c>
      <c r="N67" s="121">
        <v>5.0000000000000002E-5</v>
      </c>
      <c r="O67" s="121">
        <v>2.6350000000000002E-2</v>
      </c>
      <c r="P67" s="121">
        <v>1E-3</v>
      </c>
      <c r="Q67" s="121">
        <v>0.52700000000000002</v>
      </c>
      <c r="R67" s="122"/>
      <c r="S67" s="122" t="s">
        <v>124</v>
      </c>
      <c r="T67" s="122" t="s">
        <v>124</v>
      </c>
      <c r="U67" s="122">
        <v>9.7000000000000003E-2</v>
      </c>
      <c r="V67" s="122">
        <v>51.119</v>
      </c>
      <c r="W67" s="122"/>
      <c r="X67" s="122" t="s">
        <v>125</v>
      </c>
      <c r="Y67" s="122" t="s">
        <v>126</v>
      </c>
      <c r="Z67" s="116"/>
      <c r="AA67" s="116"/>
      <c r="AB67" s="116"/>
      <c r="AC67" s="116"/>
      <c r="AD67" s="116"/>
      <c r="AE67" s="116"/>
      <c r="AF67" s="116"/>
      <c r="AG67" s="116" t="s">
        <v>161</v>
      </c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6"/>
      <c r="BB67" s="116"/>
      <c r="BC67" s="116"/>
      <c r="BD67" s="116"/>
      <c r="BE67" s="116"/>
      <c r="BF67" s="116"/>
      <c r="BG67" s="116"/>
      <c r="BH67" s="116"/>
    </row>
    <row r="68" spans="1:60" x14ac:dyDescent="0.2">
      <c r="A68" s="136">
        <v>48</v>
      </c>
      <c r="B68" s="137" t="s">
        <v>231</v>
      </c>
      <c r="C68" s="143" t="s">
        <v>232</v>
      </c>
      <c r="D68" s="138" t="s">
        <v>230</v>
      </c>
      <c r="E68" s="139">
        <v>500</v>
      </c>
      <c r="F68" s="147"/>
      <c r="G68" s="140">
        <f t="shared" si="7"/>
        <v>0</v>
      </c>
      <c r="H68" s="122">
        <v>10.24</v>
      </c>
      <c r="I68" s="122">
        <v>5120</v>
      </c>
      <c r="J68" s="122">
        <v>18.760000000000002</v>
      </c>
      <c r="K68" s="122">
        <v>9380</v>
      </c>
      <c r="L68" s="122">
        <v>21</v>
      </c>
      <c r="M68" s="122">
        <v>17545</v>
      </c>
      <c r="N68" s="121">
        <v>5.0000000000000002E-5</v>
      </c>
      <c r="O68" s="121">
        <v>2.5000000000000001E-2</v>
      </c>
      <c r="P68" s="121">
        <v>1E-3</v>
      </c>
      <c r="Q68" s="121">
        <v>0.5</v>
      </c>
      <c r="R68" s="122"/>
      <c r="S68" s="122" t="s">
        <v>124</v>
      </c>
      <c r="T68" s="122" t="s">
        <v>124</v>
      </c>
      <c r="U68" s="122">
        <v>2.5999999999999999E-2</v>
      </c>
      <c r="V68" s="122">
        <v>13</v>
      </c>
      <c r="W68" s="122"/>
      <c r="X68" s="122" t="s">
        <v>125</v>
      </c>
      <c r="Y68" s="122" t="s">
        <v>126</v>
      </c>
      <c r="Z68" s="116"/>
      <c r="AA68" s="116"/>
      <c r="AB68" s="116"/>
      <c r="AC68" s="116"/>
      <c r="AD68" s="116"/>
      <c r="AE68" s="116"/>
      <c r="AF68" s="116"/>
      <c r="AG68" s="116" t="s">
        <v>161</v>
      </c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  <c r="BH68" s="116"/>
    </row>
    <row r="69" spans="1:60" ht="22.5" x14ac:dyDescent="0.2">
      <c r="A69" s="136">
        <v>49</v>
      </c>
      <c r="B69" s="137" t="s">
        <v>233</v>
      </c>
      <c r="C69" s="143" t="s">
        <v>234</v>
      </c>
      <c r="D69" s="138" t="s">
        <v>187</v>
      </c>
      <c r="E69" s="139">
        <v>5</v>
      </c>
      <c r="F69" s="147"/>
      <c r="G69" s="140">
        <f t="shared" si="7"/>
        <v>0</v>
      </c>
      <c r="H69" s="122">
        <v>0</v>
      </c>
      <c r="I69" s="122">
        <v>0</v>
      </c>
      <c r="J69" s="122">
        <v>287</v>
      </c>
      <c r="K69" s="122">
        <v>1435</v>
      </c>
      <c r="L69" s="122">
        <v>21</v>
      </c>
      <c r="M69" s="122">
        <v>1736.35</v>
      </c>
      <c r="N69" s="121">
        <v>0</v>
      </c>
      <c r="O69" s="121">
        <v>0</v>
      </c>
      <c r="P69" s="121">
        <v>1.6E-2</v>
      </c>
      <c r="Q69" s="121">
        <v>0.08</v>
      </c>
      <c r="R69" s="122"/>
      <c r="S69" s="122" t="s">
        <v>194</v>
      </c>
      <c r="T69" s="122" t="s">
        <v>195</v>
      </c>
      <c r="U69" s="122">
        <v>0</v>
      </c>
      <c r="V69" s="122">
        <v>0</v>
      </c>
      <c r="W69" s="122"/>
      <c r="X69" s="122" t="s">
        <v>125</v>
      </c>
      <c r="Y69" s="122" t="s">
        <v>126</v>
      </c>
      <c r="Z69" s="116"/>
      <c r="AA69" s="116"/>
      <c r="AB69" s="116"/>
      <c r="AC69" s="116"/>
      <c r="AD69" s="116"/>
      <c r="AE69" s="116"/>
      <c r="AF69" s="116"/>
      <c r="AG69" s="116" t="s">
        <v>161</v>
      </c>
      <c r="AH69" s="116"/>
      <c r="AI69" s="116"/>
      <c r="AJ69" s="116"/>
      <c r="AK69" s="116"/>
      <c r="AL69" s="116"/>
      <c r="AM69" s="116"/>
      <c r="AN69" s="116"/>
      <c r="AO69" s="116"/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6"/>
      <c r="BB69" s="116"/>
      <c r="BC69" s="116"/>
      <c r="BD69" s="116"/>
      <c r="BE69" s="116"/>
      <c r="BF69" s="116"/>
      <c r="BG69" s="116"/>
      <c r="BH69" s="116"/>
    </row>
    <row r="70" spans="1:60" x14ac:dyDescent="0.2">
      <c r="A70" s="125" t="s">
        <v>119</v>
      </c>
      <c r="B70" s="126" t="s">
        <v>86</v>
      </c>
      <c r="C70" s="142" t="s">
        <v>87</v>
      </c>
      <c r="D70" s="127"/>
      <c r="E70" s="128"/>
      <c r="F70" s="129"/>
      <c r="G70" s="130">
        <f>G71+G72+G73</f>
        <v>0</v>
      </c>
      <c r="H70" s="124"/>
      <c r="I70" s="124">
        <v>0</v>
      </c>
      <c r="J70" s="124"/>
      <c r="K70" s="124">
        <v>3015.49</v>
      </c>
      <c r="L70" s="124"/>
      <c r="M70" s="124"/>
      <c r="N70" s="123"/>
      <c r="O70" s="123"/>
      <c r="P70" s="123"/>
      <c r="Q70" s="123"/>
      <c r="R70" s="124"/>
      <c r="S70" s="124"/>
      <c r="T70" s="124"/>
      <c r="U70" s="124"/>
      <c r="V70" s="124"/>
      <c r="W70" s="124"/>
      <c r="X70" s="124"/>
      <c r="Y70" s="124"/>
      <c r="AG70" t="s">
        <v>120</v>
      </c>
    </row>
    <row r="71" spans="1:60" x14ac:dyDescent="0.2">
      <c r="A71" s="136">
        <v>50</v>
      </c>
      <c r="B71" s="137" t="s">
        <v>235</v>
      </c>
      <c r="C71" s="143" t="s">
        <v>236</v>
      </c>
      <c r="D71" s="138" t="s">
        <v>130</v>
      </c>
      <c r="E71" s="139">
        <v>17.55</v>
      </c>
      <c r="F71" s="147"/>
      <c r="G71" s="140">
        <f t="shared" ref="G71:G73" si="8">F71*E71</f>
        <v>0</v>
      </c>
      <c r="H71" s="122">
        <v>0</v>
      </c>
      <c r="I71" s="122">
        <v>0</v>
      </c>
      <c r="J71" s="122">
        <v>140</v>
      </c>
      <c r="K71" s="122">
        <v>2457</v>
      </c>
      <c r="L71" s="122">
        <v>21</v>
      </c>
      <c r="M71" s="122">
        <v>2972.97</v>
      </c>
      <c r="N71" s="121">
        <v>0</v>
      </c>
      <c r="O71" s="121">
        <v>0</v>
      </c>
      <c r="P71" s="121">
        <v>1.7999999999999999E-2</v>
      </c>
      <c r="Q71" s="121">
        <v>0.31590000000000001</v>
      </c>
      <c r="R71" s="122"/>
      <c r="S71" s="122" t="s">
        <v>124</v>
      </c>
      <c r="T71" s="122" t="s">
        <v>124</v>
      </c>
      <c r="U71" s="122">
        <v>0.24</v>
      </c>
      <c r="V71" s="122">
        <v>4.2119999999999997</v>
      </c>
      <c r="W71" s="122"/>
      <c r="X71" s="122" t="s">
        <v>125</v>
      </c>
      <c r="Y71" s="122" t="s">
        <v>126</v>
      </c>
      <c r="Z71" s="116"/>
      <c r="AA71" s="116"/>
      <c r="AB71" s="116"/>
      <c r="AC71" s="116"/>
      <c r="AD71" s="116"/>
      <c r="AE71" s="116"/>
      <c r="AF71" s="116"/>
      <c r="AG71" s="116" t="s">
        <v>161</v>
      </c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6"/>
      <c r="AW71" s="116"/>
      <c r="AX71" s="116"/>
      <c r="AY71" s="116"/>
      <c r="AZ71" s="116"/>
      <c r="BA71" s="116"/>
      <c r="BB71" s="116"/>
      <c r="BC71" s="116"/>
      <c r="BD71" s="116"/>
      <c r="BE71" s="116"/>
      <c r="BF71" s="116"/>
      <c r="BG71" s="116"/>
      <c r="BH71" s="116"/>
    </row>
    <row r="72" spans="1:60" x14ac:dyDescent="0.2">
      <c r="A72" s="136">
        <v>51</v>
      </c>
      <c r="B72" s="137" t="s">
        <v>237</v>
      </c>
      <c r="C72" s="143" t="s">
        <v>238</v>
      </c>
      <c r="D72" s="138" t="s">
        <v>130</v>
      </c>
      <c r="E72" s="139">
        <v>3.42</v>
      </c>
      <c r="F72" s="147"/>
      <c r="G72" s="140">
        <f t="shared" si="8"/>
        <v>0</v>
      </c>
      <c r="H72" s="122">
        <v>0</v>
      </c>
      <c r="I72" s="122">
        <v>0</v>
      </c>
      <c r="J72" s="122">
        <v>140</v>
      </c>
      <c r="K72" s="122">
        <v>478.8</v>
      </c>
      <c r="L72" s="122">
        <v>21</v>
      </c>
      <c r="M72" s="122">
        <v>579.34800000000007</v>
      </c>
      <c r="N72" s="121">
        <v>0</v>
      </c>
      <c r="O72" s="121">
        <v>0</v>
      </c>
      <c r="P72" s="121">
        <v>1.4E-2</v>
      </c>
      <c r="Q72" s="121">
        <v>4.7879999999999999E-2</v>
      </c>
      <c r="R72" s="122"/>
      <c r="S72" s="122" t="s">
        <v>124</v>
      </c>
      <c r="T72" s="122" t="s">
        <v>124</v>
      </c>
      <c r="U72" s="122">
        <v>0.24</v>
      </c>
      <c r="V72" s="122">
        <v>0.82079999999999997</v>
      </c>
      <c r="W72" s="122"/>
      <c r="X72" s="122" t="s">
        <v>125</v>
      </c>
      <c r="Y72" s="122" t="s">
        <v>126</v>
      </c>
      <c r="Z72" s="116"/>
      <c r="AA72" s="116"/>
      <c r="AB72" s="116"/>
      <c r="AC72" s="116"/>
      <c r="AD72" s="116"/>
      <c r="AE72" s="116"/>
      <c r="AF72" s="116"/>
      <c r="AG72" s="116" t="s">
        <v>161</v>
      </c>
      <c r="AH72" s="116"/>
      <c r="AI72" s="116"/>
      <c r="AJ72" s="116"/>
      <c r="AK72" s="116"/>
      <c r="AL72" s="116"/>
      <c r="AM72" s="116"/>
      <c r="AN72" s="116"/>
      <c r="AO72" s="116"/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  <c r="BH72" s="116"/>
    </row>
    <row r="73" spans="1:60" x14ac:dyDescent="0.2">
      <c r="A73" s="136">
        <v>52</v>
      </c>
      <c r="B73" s="137" t="s">
        <v>239</v>
      </c>
      <c r="C73" s="143" t="s">
        <v>240</v>
      </c>
      <c r="D73" s="138" t="s">
        <v>130</v>
      </c>
      <c r="E73" s="139">
        <v>3.42</v>
      </c>
      <c r="F73" s="147"/>
      <c r="G73" s="140">
        <f t="shared" si="8"/>
        <v>0</v>
      </c>
      <c r="H73" s="122">
        <v>0</v>
      </c>
      <c r="I73" s="122">
        <v>0</v>
      </c>
      <c r="J73" s="122">
        <v>23.3</v>
      </c>
      <c r="K73" s="122">
        <v>79.686000000000007</v>
      </c>
      <c r="L73" s="122">
        <v>21</v>
      </c>
      <c r="M73" s="122">
        <v>96.424899999999994</v>
      </c>
      <c r="N73" s="121">
        <v>0</v>
      </c>
      <c r="O73" s="121">
        <v>0</v>
      </c>
      <c r="P73" s="121">
        <v>0</v>
      </c>
      <c r="Q73" s="121">
        <v>0</v>
      </c>
      <c r="R73" s="122"/>
      <c r="S73" s="122" t="s">
        <v>124</v>
      </c>
      <c r="T73" s="122" t="s">
        <v>124</v>
      </c>
      <c r="U73" s="122">
        <v>0.04</v>
      </c>
      <c r="V73" s="122">
        <v>0.1368</v>
      </c>
      <c r="W73" s="122"/>
      <c r="X73" s="122" t="s">
        <v>125</v>
      </c>
      <c r="Y73" s="122" t="s">
        <v>126</v>
      </c>
      <c r="Z73" s="116"/>
      <c r="AA73" s="116"/>
      <c r="AB73" s="116"/>
      <c r="AC73" s="116"/>
      <c r="AD73" s="116"/>
      <c r="AE73" s="116"/>
      <c r="AF73" s="116"/>
      <c r="AG73" s="116" t="s">
        <v>161</v>
      </c>
      <c r="AH73" s="116"/>
      <c r="AI73" s="116"/>
      <c r="AJ73" s="116"/>
      <c r="AK73" s="116"/>
      <c r="AL73" s="116"/>
      <c r="AM73" s="116"/>
      <c r="AN73" s="116"/>
      <c r="AO73" s="116"/>
      <c r="AP73" s="116"/>
      <c r="AQ73" s="116"/>
      <c r="AR73" s="116"/>
      <c r="AS73" s="116"/>
      <c r="AT73" s="116"/>
      <c r="AU73" s="116"/>
      <c r="AV73" s="116"/>
      <c r="AW73" s="116"/>
      <c r="AX73" s="116"/>
      <c r="AY73" s="116"/>
      <c r="AZ73" s="116"/>
      <c r="BA73" s="116"/>
      <c r="BB73" s="116"/>
      <c r="BC73" s="116"/>
      <c r="BD73" s="116"/>
      <c r="BE73" s="116"/>
      <c r="BF73" s="116"/>
      <c r="BG73" s="116"/>
      <c r="BH73" s="116"/>
    </row>
    <row r="74" spans="1:60" x14ac:dyDescent="0.2">
      <c r="A74" s="125" t="s">
        <v>119</v>
      </c>
      <c r="B74" s="126" t="s">
        <v>88</v>
      </c>
      <c r="C74" s="142" t="s">
        <v>89</v>
      </c>
      <c r="D74" s="127"/>
      <c r="E74" s="128"/>
      <c r="F74" s="129"/>
      <c r="G74" s="130">
        <f>G75+G80+G82+G83+G84+G86+G87+G89</f>
        <v>0</v>
      </c>
      <c r="H74" s="124"/>
      <c r="I74" s="124">
        <v>0</v>
      </c>
      <c r="J74" s="124"/>
      <c r="K74" s="124">
        <v>1639538.32</v>
      </c>
      <c r="L74" s="124"/>
      <c r="M74" s="124"/>
      <c r="N74" s="123"/>
      <c r="O74" s="123"/>
      <c r="P74" s="123"/>
      <c r="Q74" s="123"/>
      <c r="R74" s="124"/>
      <c r="S74" s="124"/>
      <c r="T74" s="124"/>
      <c r="U74" s="124"/>
      <c r="V74" s="124"/>
      <c r="W74" s="124"/>
      <c r="X74" s="124"/>
      <c r="Y74" s="124"/>
      <c r="AG74" t="s">
        <v>120</v>
      </c>
    </row>
    <row r="75" spans="1:60" x14ac:dyDescent="0.2">
      <c r="A75" s="131">
        <v>53</v>
      </c>
      <c r="B75" s="132" t="s">
        <v>241</v>
      </c>
      <c r="C75" s="144" t="s">
        <v>242</v>
      </c>
      <c r="D75" s="133" t="s">
        <v>135</v>
      </c>
      <c r="E75" s="134">
        <v>246.14855</v>
      </c>
      <c r="F75" s="148"/>
      <c r="G75" s="140">
        <f>F75*E75</f>
        <v>0</v>
      </c>
      <c r="H75" s="122">
        <v>0</v>
      </c>
      <c r="I75" s="122">
        <v>0</v>
      </c>
      <c r="J75" s="122">
        <v>203</v>
      </c>
      <c r="K75" s="122">
        <v>49968.155650000001</v>
      </c>
      <c r="L75" s="122">
        <v>21</v>
      </c>
      <c r="M75" s="122">
        <v>60461.473600000005</v>
      </c>
      <c r="N75" s="121">
        <v>0</v>
      </c>
      <c r="O75" s="121">
        <v>0</v>
      </c>
      <c r="P75" s="121">
        <v>0</v>
      </c>
      <c r="Q75" s="121">
        <v>0</v>
      </c>
      <c r="R75" s="122"/>
      <c r="S75" s="122" t="s">
        <v>124</v>
      </c>
      <c r="T75" s="122" t="s">
        <v>177</v>
      </c>
      <c r="U75" s="122">
        <v>0.27700000000000002</v>
      </c>
      <c r="V75" s="122">
        <v>68.18314835000001</v>
      </c>
      <c r="W75" s="122"/>
      <c r="X75" s="122" t="s">
        <v>125</v>
      </c>
      <c r="Y75" s="122" t="s">
        <v>126</v>
      </c>
      <c r="Z75" s="116"/>
      <c r="AA75" s="116"/>
      <c r="AB75" s="116"/>
      <c r="AC75" s="116"/>
      <c r="AD75" s="116"/>
      <c r="AE75" s="116"/>
      <c r="AF75" s="116"/>
      <c r="AG75" s="116" t="s">
        <v>178</v>
      </c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6"/>
      <c r="AS75" s="116"/>
      <c r="AT75" s="116"/>
      <c r="AU75" s="116"/>
      <c r="AV75" s="116"/>
      <c r="AW75" s="116"/>
      <c r="AX75" s="116"/>
      <c r="AY75" s="116"/>
      <c r="AZ75" s="116"/>
      <c r="BA75" s="116"/>
      <c r="BB75" s="116"/>
      <c r="BC75" s="116"/>
      <c r="BD75" s="116"/>
      <c r="BE75" s="116"/>
      <c r="BF75" s="116"/>
      <c r="BG75" s="116"/>
      <c r="BH75" s="116"/>
    </row>
    <row r="76" spans="1:60" outlineLevel="1" x14ac:dyDescent="0.2">
      <c r="A76" s="119"/>
      <c r="B76" s="120"/>
      <c r="C76" s="235" t="s">
        <v>243</v>
      </c>
      <c r="D76" s="236"/>
      <c r="E76" s="236"/>
      <c r="F76" s="236"/>
      <c r="G76" s="236"/>
      <c r="H76" s="122"/>
      <c r="I76" s="122"/>
      <c r="J76" s="122"/>
      <c r="K76" s="122"/>
      <c r="L76" s="122"/>
      <c r="M76" s="122"/>
      <c r="N76" s="121"/>
      <c r="O76" s="121"/>
      <c r="P76" s="121"/>
      <c r="Q76" s="121"/>
      <c r="R76" s="122"/>
      <c r="S76" s="122"/>
      <c r="T76" s="122"/>
      <c r="U76" s="122"/>
      <c r="V76" s="122"/>
      <c r="W76" s="122"/>
      <c r="X76" s="122"/>
      <c r="Y76" s="122"/>
      <c r="Z76" s="116"/>
      <c r="AA76" s="116"/>
      <c r="AB76" s="116"/>
      <c r="AC76" s="116"/>
      <c r="AD76" s="116"/>
      <c r="AE76" s="116"/>
      <c r="AF76" s="116"/>
      <c r="AG76" s="116" t="s">
        <v>151</v>
      </c>
      <c r="AH76" s="116"/>
      <c r="AI76" s="116"/>
      <c r="AJ76" s="116"/>
      <c r="AK76" s="116"/>
      <c r="AL76" s="116"/>
      <c r="AM76" s="116"/>
      <c r="AN76" s="116"/>
      <c r="AO76" s="116"/>
      <c r="AP76" s="116"/>
      <c r="AQ76" s="116"/>
      <c r="AR76" s="116"/>
      <c r="AS76" s="116"/>
      <c r="AT76" s="116"/>
      <c r="AU76" s="116"/>
      <c r="AV76" s="116"/>
      <c r="AW76" s="116"/>
      <c r="AX76" s="116"/>
      <c r="AY76" s="116"/>
      <c r="AZ76" s="116"/>
      <c r="BA76" s="116"/>
      <c r="BB76" s="116"/>
      <c r="BC76" s="116"/>
      <c r="BD76" s="116"/>
      <c r="BE76" s="116"/>
      <c r="BF76" s="116"/>
      <c r="BG76" s="116"/>
      <c r="BH76" s="116"/>
    </row>
    <row r="77" spans="1:60" outlineLevel="2" x14ac:dyDescent="0.2">
      <c r="A77" s="119"/>
      <c r="B77" s="120"/>
      <c r="C77" s="244" t="s">
        <v>244</v>
      </c>
      <c r="D77" s="245"/>
      <c r="E77" s="245"/>
      <c r="F77" s="245"/>
      <c r="G77" s="245"/>
      <c r="H77" s="122"/>
      <c r="I77" s="122"/>
      <c r="J77" s="122"/>
      <c r="K77" s="122"/>
      <c r="L77" s="122"/>
      <c r="M77" s="122"/>
      <c r="N77" s="121"/>
      <c r="O77" s="121"/>
      <c r="P77" s="121"/>
      <c r="Q77" s="121"/>
      <c r="R77" s="122"/>
      <c r="S77" s="122"/>
      <c r="T77" s="122"/>
      <c r="U77" s="122"/>
      <c r="V77" s="122"/>
      <c r="W77" s="122"/>
      <c r="X77" s="122"/>
      <c r="Y77" s="122"/>
      <c r="Z77" s="116"/>
      <c r="AA77" s="116"/>
      <c r="AB77" s="116"/>
      <c r="AC77" s="116"/>
      <c r="AD77" s="116"/>
      <c r="AE77" s="116"/>
      <c r="AF77" s="116"/>
      <c r="AG77" s="116" t="s">
        <v>151</v>
      </c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6"/>
      <c r="BF77" s="116"/>
      <c r="BG77" s="116"/>
      <c r="BH77" s="116"/>
    </row>
    <row r="78" spans="1:60" ht="22.5" outlineLevel="2" x14ac:dyDescent="0.2">
      <c r="A78" s="119"/>
      <c r="B78" s="120"/>
      <c r="C78" s="244" t="s">
        <v>245</v>
      </c>
      <c r="D78" s="245"/>
      <c r="E78" s="245"/>
      <c r="F78" s="245"/>
      <c r="G78" s="245"/>
      <c r="H78" s="122"/>
      <c r="I78" s="122"/>
      <c r="J78" s="122"/>
      <c r="K78" s="122"/>
      <c r="L78" s="122"/>
      <c r="M78" s="122"/>
      <c r="N78" s="121"/>
      <c r="O78" s="121"/>
      <c r="P78" s="121"/>
      <c r="Q78" s="121"/>
      <c r="R78" s="122"/>
      <c r="S78" s="122"/>
      <c r="T78" s="122"/>
      <c r="U78" s="122"/>
      <c r="V78" s="122"/>
      <c r="W78" s="122"/>
      <c r="X78" s="122"/>
      <c r="Y78" s="122"/>
      <c r="Z78" s="116"/>
      <c r="AA78" s="116"/>
      <c r="AB78" s="116"/>
      <c r="AC78" s="116"/>
      <c r="AD78" s="116"/>
      <c r="AE78" s="116"/>
      <c r="AF78" s="116"/>
      <c r="AG78" s="116" t="s">
        <v>151</v>
      </c>
      <c r="AH78" s="116"/>
      <c r="AI78" s="116"/>
      <c r="AJ78" s="116"/>
      <c r="AK78" s="116"/>
      <c r="AL78" s="116"/>
      <c r="AM78" s="116"/>
      <c r="AN78" s="116"/>
      <c r="AO78" s="116"/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41" t="str">
        <f>C78</f>
        <v>- při vodorovné dopravě po vodě : vyložení na hromady na suchu nebo na přeložení na dopravní prostředek na suchu do 15 m vodorovně a současně do 4 m svisle,</v>
      </c>
      <c r="BB78" s="116"/>
      <c r="BC78" s="116"/>
      <c r="BD78" s="116"/>
      <c r="BE78" s="116"/>
      <c r="BF78" s="116"/>
      <c r="BG78" s="116"/>
      <c r="BH78" s="116"/>
    </row>
    <row r="79" spans="1:60" outlineLevel="2" x14ac:dyDescent="0.2">
      <c r="A79" s="119"/>
      <c r="B79" s="120"/>
      <c r="C79" s="244" t="s">
        <v>246</v>
      </c>
      <c r="D79" s="245"/>
      <c r="E79" s="245"/>
      <c r="F79" s="245"/>
      <c r="G79" s="245"/>
      <c r="H79" s="122"/>
      <c r="I79" s="122"/>
      <c r="J79" s="122"/>
      <c r="K79" s="122"/>
      <c r="L79" s="122"/>
      <c r="M79" s="122"/>
      <c r="N79" s="121"/>
      <c r="O79" s="121"/>
      <c r="P79" s="121"/>
      <c r="Q79" s="121"/>
      <c r="R79" s="122"/>
      <c r="S79" s="122"/>
      <c r="T79" s="122"/>
      <c r="U79" s="122"/>
      <c r="V79" s="122"/>
      <c r="W79" s="122"/>
      <c r="X79" s="122"/>
      <c r="Y79" s="122"/>
      <c r="Z79" s="116"/>
      <c r="AA79" s="116"/>
      <c r="AB79" s="116"/>
      <c r="AC79" s="116"/>
      <c r="AD79" s="116"/>
      <c r="AE79" s="116"/>
      <c r="AF79" s="116"/>
      <c r="AG79" s="116" t="s">
        <v>151</v>
      </c>
      <c r="AH79" s="116"/>
      <c r="AI79" s="116"/>
      <c r="AJ79" s="116"/>
      <c r="AK79" s="116"/>
      <c r="AL79" s="116"/>
      <c r="AM79" s="116"/>
      <c r="AN79" s="116"/>
      <c r="AO79" s="116"/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  <c r="BH79" s="116"/>
    </row>
    <row r="80" spans="1:60" ht="22.5" x14ac:dyDescent="0.2">
      <c r="A80" s="131">
        <v>54</v>
      </c>
      <c r="B80" s="132" t="s">
        <v>247</v>
      </c>
      <c r="C80" s="144" t="s">
        <v>248</v>
      </c>
      <c r="D80" s="133" t="s">
        <v>135</v>
      </c>
      <c r="E80" s="134">
        <v>224.09299999999999</v>
      </c>
      <c r="F80" s="148"/>
      <c r="G80" s="140">
        <f>F80*E80</f>
        <v>0</v>
      </c>
      <c r="H80" s="122">
        <v>0</v>
      </c>
      <c r="I80" s="122">
        <v>0</v>
      </c>
      <c r="J80" s="122">
        <v>2880</v>
      </c>
      <c r="K80" s="122">
        <v>645387.84</v>
      </c>
      <c r="L80" s="122">
        <v>21</v>
      </c>
      <c r="M80" s="122">
        <v>780919.28639999998</v>
      </c>
      <c r="N80" s="121">
        <v>0</v>
      </c>
      <c r="O80" s="121">
        <v>0</v>
      </c>
      <c r="P80" s="121">
        <v>0</v>
      </c>
      <c r="Q80" s="121">
        <v>0</v>
      </c>
      <c r="R80" s="122"/>
      <c r="S80" s="122" t="s">
        <v>124</v>
      </c>
      <c r="T80" s="122" t="s">
        <v>124</v>
      </c>
      <c r="U80" s="122">
        <v>0</v>
      </c>
      <c r="V80" s="122">
        <v>0</v>
      </c>
      <c r="W80" s="122"/>
      <c r="X80" s="122" t="s">
        <v>125</v>
      </c>
      <c r="Y80" s="122" t="s">
        <v>126</v>
      </c>
      <c r="Z80" s="116"/>
      <c r="AA80" s="116"/>
      <c r="AB80" s="116"/>
      <c r="AC80" s="116"/>
      <c r="AD80" s="116"/>
      <c r="AE80" s="116"/>
      <c r="AF80" s="116"/>
      <c r="AG80" s="116" t="s">
        <v>178</v>
      </c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  <c r="BH80" s="116"/>
    </row>
    <row r="81" spans="1:60" outlineLevel="1" x14ac:dyDescent="0.2">
      <c r="A81" s="119"/>
      <c r="B81" s="120"/>
      <c r="C81" s="235" t="s">
        <v>249</v>
      </c>
      <c r="D81" s="236"/>
      <c r="E81" s="236"/>
      <c r="F81" s="236"/>
      <c r="G81" s="236"/>
      <c r="H81" s="122"/>
      <c r="I81" s="122"/>
      <c r="J81" s="122"/>
      <c r="K81" s="122"/>
      <c r="L81" s="122"/>
      <c r="M81" s="122"/>
      <c r="N81" s="121"/>
      <c r="O81" s="121"/>
      <c r="P81" s="121"/>
      <c r="Q81" s="121"/>
      <c r="R81" s="122"/>
      <c r="S81" s="122"/>
      <c r="T81" s="122"/>
      <c r="U81" s="122"/>
      <c r="V81" s="122"/>
      <c r="W81" s="122"/>
      <c r="X81" s="122"/>
      <c r="Y81" s="122"/>
      <c r="Z81" s="116"/>
      <c r="AA81" s="116"/>
      <c r="AB81" s="116"/>
      <c r="AC81" s="116"/>
      <c r="AD81" s="116"/>
      <c r="AE81" s="116"/>
      <c r="AF81" s="116"/>
      <c r="AG81" s="116" t="s">
        <v>151</v>
      </c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  <c r="BH81" s="116"/>
    </row>
    <row r="82" spans="1:60" ht="22.5" x14ac:dyDescent="0.2">
      <c r="A82" s="136">
        <v>55</v>
      </c>
      <c r="B82" s="137" t="s">
        <v>250</v>
      </c>
      <c r="C82" s="143" t="s">
        <v>251</v>
      </c>
      <c r="D82" s="138" t="s">
        <v>135</v>
      </c>
      <c r="E82" s="139">
        <v>24.908000000000001</v>
      </c>
      <c r="F82" s="147"/>
      <c r="G82" s="140">
        <f t="shared" ref="G82:G84" si="9">F82*E82</f>
        <v>0</v>
      </c>
      <c r="H82" s="122">
        <v>0</v>
      </c>
      <c r="I82" s="122">
        <v>0</v>
      </c>
      <c r="J82" s="122">
        <v>11550</v>
      </c>
      <c r="K82" s="122">
        <v>287687.40000000002</v>
      </c>
      <c r="L82" s="122">
        <v>21</v>
      </c>
      <c r="M82" s="122">
        <v>348101.75400000002</v>
      </c>
      <c r="N82" s="121">
        <v>0</v>
      </c>
      <c r="O82" s="121">
        <v>0</v>
      </c>
      <c r="P82" s="121">
        <v>0</v>
      </c>
      <c r="Q82" s="121">
        <v>0</v>
      </c>
      <c r="R82" s="122"/>
      <c r="S82" s="122" t="s">
        <v>124</v>
      </c>
      <c r="T82" s="122" t="s">
        <v>124</v>
      </c>
      <c r="U82" s="122">
        <v>0</v>
      </c>
      <c r="V82" s="122">
        <v>0</v>
      </c>
      <c r="W82" s="122"/>
      <c r="X82" s="122" t="s">
        <v>125</v>
      </c>
      <c r="Y82" s="122" t="s">
        <v>126</v>
      </c>
      <c r="Z82" s="116"/>
      <c r="AA82" s="116"/>
      <c r="AB82" s="116"/>
      <c r="AC82" s="116"/>
      <c r="AD82" s="116"/>
      <c r="AE82" s="116"/>
      <c r="AF82" s="116"/>
      <c r="AG82" s="116" t="s">
        <v>178</v>
      </c>
      <c r="AH82" s="116"/>
      <c r="AI82" s="116"/>
      <c r="AJ82" s="116"/>
      <c r="AK82" s="116"/>
      <c r="AL82" s="116"/>
      <c r="AM82" s="116"/>
      <c r="AN82" s="116"/>
      <c r="AO82" s="116"/>
      <c r="AP82" s="116"/>
      <c r="AQ82" s="116"/>
      <c r="AR82" s="116"/>
      <c r="AS82" s="116"/>
      <c r="AT82" s="116"/>
      <c r="AU82" s="116"/>
      <c r="AV82" s="116"/>
      <c r="AW82" s="116"/>
      <c r="AX82" s="116"/>
      <c r="AY82" s="116"/>
      <c r="AZ82" s="116"/>
      <c r="BA82" s="116"/>
      <c r="BB82" s="116"/>
      <c r="BC82" s="116"/>
      <c r="BD82" s="116"/>
      <c r="BE82" s="116"/>
      <c r="BF82" s="116"/>
      <c r="BG82" s="116"/>
      <c r="BH82" s="116"/>
    </row>
    <row r="83" spans="1:60" ht="33.75" x14ac:dyDescent="0.2">
      <c r="A83" s="136">
        <v>56</v>
      </c>
      <c r="B83" s="137" t="s">
        <v>252</v>
      </c>
      <c r="C83" s="143" t="s">
        <v>253</v>
      </c>
      <c r="D83" s="138" t="s">
        <v>135</v>
      </c>
      <c r="E83" s="139">
        <v>249.078</v>
      </c>
      <c r="F83" s="147"/>
      <c r="G83" s="140">
        <f t="shared" si="9"/>
        <v>0</v>
      </c>
      <c r="H83" s="122">
        <v>0</v>
      </c>
      <c r="I83" s="122">
        <v>0</v>
      </c>
      <c r="J83" s="122">
        <v>739</v>
      </c>
      <c r="K83" s="122">
        <v>184068.64199999999</v>
      </c>
      <c r="L83" s="122">
        <v>21</v>
      </c>
      <c r="M83" s="122">
        <v>222723.05440000002</v>
      </c>
      <c r="N83" s="121">
        <v>0</v>
      </c>
      <c r="O83" s="121">
        <v>0</v>
      </c>
      <c r="P83" s="121">
        <v>0</v>
      </c>
      <c r="Q83" s="121">
        <v>0</v>
      </c>
      <c r="R83" s="122"/>
      <c r="S83" s="122" t="s">
        <v>194</v>
      </c>
      <c r="T83" s="122" t="s">
        <v>195</v>
      </c>
      <c r="U83" s="122">
        <v>0</v>
      </c>
      <c r="V83" s="122">
        <v>0</v>
      </c>
      <c r="W83" s="122"/>
      <c r="X83" s="122" t="s">
        <v>125</v>
      </c>
      <c r="Y83" s="122" t="s">
        <v>126</v>
      </c>
      <c r="Z83" s="116"/>
      <c r="AA83" s="116"/>
      <c r="AB83" s="116"/>
      <c r="AC83" s="116"/>
      <c r="AD83" s="116"/>
      <c r="AE83" s="116"/>
      <c r="AF83" s="116"/>
      <c r="AG83" s="116" t="s">
        <v>127</v>
      </c>
      <c r="AH83" s="116"/>
      <c r="AI83" s="116"/>
      <c r="AJ83" s="116"/>
      <c r="AK83" s="116"/>
      <c r="AL83" s="116"/>
      <c r="AM83" s="116"/>
      <c r="AN83" s="116"/>
      <c r="AO83" s="116"/>
      <c r="AP83" s="116"/>
      <c r="AQ83" s="116"/>
      <c r="AR83" s="116"/>
      <c r="AS83" s="116"/>
      <c r="AT83" s="116"/>
      <c r="AU83" s="116"/>
      <c r="AV83" s="116"/>
      <c r="AW83" s="116"/>
      <c r="AX83" s="116"/>
      <c r="AY83" s="116"/>
      <c r="AZ83" s="116"/>
      <c r="BA83" s="116"/>
      <c r="BB83" s="116"/>
      <c r="BC83" s="116"/>
      <c r="BD83" s="116"/>
      <c r="BE83" s="116"/>
      <c r="BF83" s="116"/>
      <c r="BG83" s="116"/>
      <c r="BH83" s="116"/>
    </row>
    <row r="84" spans="1:60" ht="56.25" x14ac:dyDescent="0.2">
      <c r="A84" s="131">
        <v>57</v>
      </c>
      <c r="B84" s="132" t="s">
        <v>254</v>
      </c>
      <c r="C84" s="144" t="s">
        <v>255</v>
      </c>
      <c r="D84" s="133" t="s">
        <v>135</v>
      </c>
      <c r="E84" s="134">
        <v>498.15600000000001</v>
      </c>
      <c r="F84" s="148"/>
      <c r="G84" s="140">
        <f t="shared" si="9"/>
        <v>0</v>
      </c>
      <c r="H84" s="122">
        <v>0</v>
      </c>
      <c r="I84" s="122">
        <v>0</v>
      </c>
      <c r="J84" s="122">
        <v>99.7</v>
      </c>
      <c r="K84" s="122">
        <v>49666.153200000001</v>
      </c>
      <c r="L84" s="122">
        <v>21</v>
      </c>
      <c r="M84" s="122">
        <v>60096.041499999999</v>
      </c>
      <c r="N84" s="121">
        <v>0</v>
      </c>
      <c r="O84" s="121">
        <v>0</v>
      </c>
      <c r="P84" s="121">
        <v>0</v>
      </c>
      <c r="Q84" s="121">
        <v>0</v>
      </c>
      <c r="R84" s="122"/>
      <c r="S84" s="122" t="s">
        <v>194</v>
      </c>
      <c r="T84" s="122" t="s">
        <v>195</v>
      </c>
      <c r="U84" s="122">
        <v>0</v>
      </c>
      <c r="V84" s="122">
        <v>0</v>
      </c>
      <c r="W84" s="122"/>
      <c r="X84" s="122" t="s">
        <v>125</v>
      </c>
      <c r="Y84" s="122" t="s">
        <v>126</v>
      </c>
      <c r="Z84" s="116"/>
      <c r="AA84" s="116"/>
      <c r="AB84" s="116"/>
      <c r="AC84" s="116"/>
      <c r="AD84" s="116"/>
      <c r="AE84" s="116"/>
      <c r="AF84" s="116"/>
      <c r="AG84" s="116" t="s">
        <v>127</v>
      </c>
      <c r="AH84" s="116"/>
      <c r="AI84" s="116"/>
      <c r="AJ84" s="116"/>
      <c r="AK84" s="116"/>
      <c r="AL84" s="116"/>
      <c r="AM84" s="116"/>
      <c r="AN84" s="116"/>
      <c r="AO84" s="116"/>
      <c r="AP84" s="116"/>
      <c r="AQ84" s="116"/>
      <c r="AR84" s="116"/>
      <c r="AS84" s="116"/>
      <c r="AT84" s="116"/>
      <c r="AU84" s="116"/>
      <c r="AV84" s="116"/>
      <c r="AW84" s="116"/>
      <c r="AX84" s="116"/>
      <c r="AY84" s="116"/>
      <c r="AZ84" s="116"/>
      <c r="BA84" s="116"/>
      <c r="BB84" s="116"/>
      <c r="BC84" s="116"/>
      <c r="BD84" s="116"/>
      <c r="BE84" s="116"/>
      <c r="BF84" s="116"/>
      <c r="BG84" s="116"/>
      <c r="BH84" s="116"/>
    </row>
    <row r="85" spans="1:60" outlineLevel="1" x14ac:dyDescent="0.2">
      <c r="A85" s="119"/>
      <c r="B85" s="120"/>
      <c r="C85" s="235" t="s">
        <v>256</v>
      </c>
      <c r="D85" s="236"/>
      <c r="E85" s="236"/>
      <c r="F85" s="236"/>
      <c r="G85" s="236"/>
      <c r="H85" s="122"/>
      <c r="I85" s="122"/>
      <c r="J85" s="122"/>
      <c r="K85" s="122"/>
      <c r="L85" s="122"/>
      <c r="M85" s="122"/>
      <c r="N85" s="121"/>
      <c r="O85" s="121"/>
      <c r="P85" s="121"/>
      <c r="Q85" s="121"/>
      <c r="R85" s="122"/>
      <c r="S85" s="122"/>
      <c r="T85" s="122"/>
      <c r="U85" s="122"/>
      <c r="V85" s="122"/>
      <c r="W85" s="122"/>
      <c r="X85" s="122"/>
      <c r="Y85" s="122"/>
      <c r="Z85" s="116"/>
      <c r="AA85" s="116"/>
      <c r="AB85" s="116"/>
      <c r="AC85" s="116"/>
      <c r="AD85" s="116"/>
      <c r="AE85" s="116"/>
      <c r="AF85" s="116"/>
      <c r="AG85" s="116" t="s">
        <v>151</v>
      </c>
      <c r="AH85" s="116"/>
      <c r="AI85" s="116"/>
      <c r="AJ85" s="116"/>
      <c r="AK85" s="116"/>
      <c r="AL85" s="116"/>
      <c r="AM85" s="116"/>
      <c r="AN85" s="116"/>
      <c r="AO85" s="116"/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  <c r="BH85" s="116"/>
    </row>
    <row r="86" spans="1:60" ht="22.5" x14ac:dyDescent="0.2">
      <c r="A86" s="136">
        <v>58</v>
      </c>
      <c r="B86" s="137" t="s">
        <v>257</v>
      </c>
      <c r="C86" s="143" t="s">
        <v>258</v>
      </c>
      <c r="D86" s="138" t="s">
        <v>135</v>
      </c>
      <c r="E86" s="139">
        <v>246.14855</v>
      </c>
      <c r="F86" s="147"/>
      <c r="G86" s="140">
        <f>F86*E86</f>
        <v>0</v>
      </c>
      <c r="H86" s="122">
        <v>0</v>
      </c>
      <c r="I86" s="122">
        <v>0</v>
      </c>
      <c r="J86" s="122">
        <v>881</v>
      </c>
      <c r="K86" s="122">
        <v>216856.87255</v>
      </c>
      <c r="L86" s="122">
        <v>21</v>
      </c>
      <c r="M86" s="122">
        <v>262396.81270000001</v>
      </c>
      <c r="N86" s="121">
        <v>0</v>
      </c>
      <c r="O86" s="121">
        <v>0</v>
      </c>
      <c r="P86" s="121">
        <v>0</v>
      </c>
      <c r="Q86" s="121">
        <v>0</v>
      </c>
      <c r="R86" s="122"/>
      <c r="S86" s="122" t="s">
        <v>124</v>
      </c>
      <c r="T86" s="122" t="s">
        <v>177</v>
      </c>
      <c r="U86" s="122">
        <v>1.008</v>
      </c>
      <c r="V86" s="122">
        <v>248.11773840000001</v>
      </c>
      <c r="W86" s="122"/>
      <c r="X86" s="122" t="s">
        <v>259</v>
      </c>
      <c r="Y86" s="122" t="s">
        <v>126</v>
      </c>
      <c r="Z86" s="116"/>
      <c r="AA86" s="116"/>
      <c r="AB86" s="116"/>
      <c r="AC86" s="116"/>
      <c r="AD86" s="116"/>
      <c r="AE86" s="116"/>
      <c r="AF86" s="116"/>
      <c r="AG86" s="116" t="s">
        <v>260</v>
      </c>
      <c r="AH86" s="116"/>
      <c r="AI86" s="116"/>
      <c r="AJ86" s="116"/>
      <c r="AK86" s="116"/>
      <c r="AL86" s="116"/>
      <c r="AM86" s="116"/>
      <c r="AN86" s="116"/>
      <c r="AO86" s="116"/>
      <c r="AP86" s="116"/>
      <c r="AQ86" s="116"/>
      <c r="AR86" s="116"/>
      <c r="AS86" s="116"/>
      <c r="AT86" s="116"/>
      <c r="AU86" s="116"/>
      <c r="AV86" s="116"/>
      <c r="AW86" s="116"/>
      <c r="AX86" s="116"/>
      <c r="AY86" s="116"/>
      <c r="AZ86" s="116"/>
      <c r="BA86" s="116"/>
      <c r="BB86" s="116"/>
      <c r="BC86" s="116"/>
      <c r="BD86" s="116"/>
      <c r="BE86" s="116"/>
      <c r="BF86" s="116"/>
      <c r="BG86" s="116"/>
      <c r="BH86" s="116"/>
    </row>
    <row r="87" spans="1:60" ht="22.5" x14ac:dyDescent="0.2">
      <c r="A87" s="131">
        <v>59</v>
      </c>
      <c r="B87" s="132" t="s">
        <v>261</v>
      </c>
      <c r="C87" s="144" t="s">
        <v>262</v>
      </c>
      <c r="D87" s="133" t="s">
        <v>135</v>
      </c>
      <c r="E87" s="134">
        <v>246.14855</v>
      </c>
      <c r="F87" s="148"/>
      <c r="G87" s="140">
        <f t="shared" ref="G87" si="10">F87*E87</f>
        <v>0</v>
      </c>
      <c r="H87" s="122">
        <v>0</v>
      </c>
      <c r="I87" s="122">
        <v>0</v>
      </c>
      <c r="J87" s="122">
        <v>278.5</v>
      </c>
      <c r="K87" s="122">
        <v>68552.371174999993</v>
      </c>
      <c r="L87" s="122">
        <v>21</v>
      </c>
      <c r="M87" s="122">
        <v>82948.367699999988</v>
      </c>
      <c r="N87" s="121">
        <v>0</v>
      </c>
      <c r="O87" s="121">
        <v>0</v>
      </c>
      <c r="P87" s="121">
        <v>0</v>
      </c>
      <c r="Q87" s="121">
        <v>0</v>
      </c>
      <c r="R87" s="122"/>
      <c r="S87" s="122" t="s">
        <v>124</v>
      </c>
      <c r="T87" s="122" t="s">
        <v>124</v>
      </c>
      <c r="U87" s="122">
        <v>0.49</v>
      </c>
      <c r="V87" s="122">
        <v>120.61278949999999</v>
      </c>
      <c r="W87" s="122"/>
      <c r="X87" s="122" t="s">
        <v>259</v>
      </c>
      <c r="Y87" s="122" t="s">
        <v>126</v>
      </c>
      <c r="Z87" s="116"/>
      <c r="AA87" s="116"/>
      <c r="AB87" s="116"/>
      <c r="AC87" s="116"/>
      <c r="AD87" s="116"/>
      <c r="AE87" s="116"/>
      <c r="AF87" s="116"/>
      <c r="AG87" s="116" t="s">
        <v>263</v>
      </c>
      <c r="AH87" s="116"/>
      <c r="AI87" s="116"/>
      <c r="AJ87" s="116"/>
      <c r="AK87" s="116"/>
      <c r="AL87" s="116"/>
      <c r="AM87" s="116"/>
      <c r="AN87" s="116"/>
      <c r="AO87" s="116"/>
      <c r="AP87" s="116"/>
      <c r="AQ87" s="116"/>
      <c r="AR87" s="116"/>
      <c r="AS87" s="116"/>
      <c r="AT87" s="116"/>
      <c r="AU87" s="116"/>
      <c r="AV87" s="116"/>
      <c r="AW87" s="116"/>
      <c r="AX87" s="116"/>
      <c r="AY87" s="116"/>
      <c r="AZ87" s="116"/>
      <c r="BA87" s="116"/>
      <c r="BB87" s="116"/>
      <c r="BC87" s="116"/>
      <c r="BD87" s="116"/>
      <c r="BE87" s="116"/>
      <c r="BF87" s="116"/>
      <c r="BG87" s="116"/>
      <c r="BH87" s="116"/>
    </row>
    <row r="88" spans="1:60" outlineLevel="1" x14ac:dyDescent="0.2">
      <c r="A88" s="119"/>
      <c r="B88" s="120"/>
      <c r="C88" s="235" t="s">
        <v>264</v>
      </c>
      <c r="D88" s="236"/>
      <c r="E88" s="236"/>
      <c r="F88" s="236"/>
      <c r="G88" s="236"/>
      <c r="H88" s="122"/>
      <c r="I88" s="122"/>
      <c r="J88" s="122"/>
      <c r="K88" s="122"/>
      <c r="L88" s="122"/>
      <c r="M88" s="122"/>
      <c r="N88" s="121"/>
      <c r="O88" s="121"/>
      <c r="P88" s="121"/>
      <c r="Q88" s="121"/>
      <c r="R88" s="122"/>
      <c r="S88" s="122"/>
      <c r="T88" s="122"/>
      <c r="U88" s="122"/>
      <c r="V88" s="122"/>
      <c r="W88" s="122"/>
      <c r="X88" s="122"/>
      <c r="Y88" s="122"/>
      <c r="Z88" s="116"/>
      <c r="AA88" s="116"/>
      <c r="AB88" s="116"/>
      <c r="AC88" s="116"/>
      <c r="AD88" s="116"/>
      <c r="AE88" s="116"/>
      <c r="AF88" s="116"/>
      <c r="AG88" s="116" t="s">
        <v>151</v>
      </c>
      <c r="AH88" s="116"/>
      <c r="AI88" s="116"/>
      <c r="AJ88" s="116"/>
      <c r="AK88" s="116"/>
      <c r="AL88" s="116"/>
      <c r="AM88" s="116"/>
      <c r="AN88" s="116"/>
      <c r="AO88" s="116"/>
      <c r="AP88" s="116"/>
      <c r="AQ88" s="116"/>
      <c r="AR88" s="116"/>
      <c r="AS88" s="116"/>
      <c r="AT88" s="116"/>
      <c r="AU88" s="116"/>
      <c r="AV88" s="116"/>
      <c r="AW88" s="116"/>
      <c r="AX88" s="116"/>
      <c r="AY88" s="116"/>
      <c r="AZ88" s="116"/>
      <c r="BA88" s="116"/>
      <c r="BB88" s="116"/>
      <c r="BC88" s="116"/>
      <c r="BD88" s="116"/>
      <c r="BE88" s="116"/>
      <c r="BF88" s="116"/>
      <c r="BG88" s="116"/>
      <c r="BH88" s="116"/>
    </row>
    <row r="89" spans="1:60" ht="22.5" x14ac:dyDescent="0.2">
      <c r="A89" s="131">
        <v>60</v>
      </c>
      <c r="B89" s="132" t="s">
        <v>265</v>
      </c>
      <c r="C89" s="144" t="s">
        <v>266</v>
      </c>
      <c r="D89" s="133" t="s">
        <v>135</v>
      </c>
      <c r="E89" s="134">
        <v>7384.4563500000004</v>
      </c>
      <c r="F89" s="148"/>
      <c r="G89" s="135">
        <f>F89*E89</f>
        <v>0</v>
      </c>
      <c r="H89" s="122">
        <v>0</v>
      </c>
      <c r="I89" s="122">
        <v>0</v>
      </c>
      <c r="J89" s="122">
        <v>18.600000000000001</v>
      </c>
      <c r="K89" s="122">
        <v>137350.88811000003</v>
      </c>
      <c r="L89" s="122">
        <v>21</v>
      </c>
      <c r="M89" s="122">
        <v>166194.57690000001</v>
      </c>
      <c r="N89" s="121">
        <v>0</v>
      </c>
      <c r="O89" s="121">
        <v>0</v>
      </c>
      <c r="P89" s="121">
        <v>0</v>
      </c>
      <c r="Q89" s="121">
        <v>0</v>
      </c>
      <c r="R89" s="122"/>
      <c r="S89" s="122" t="s">
        <v>124</v>
      </c>
      <c r="T89" s="122" t="s">
        <v>124</v>
      </c>
      <c r="U89" s="122">
        <v>0</v>
      </c>
      <c r="V89" s="122">
        <v>0</v>
      </c>
      <c r="W89" s="122"/>
      <c r="X89" s="122" t="s">
        <v>259</v>
      </c>
      <c r="Y89" s="122" t="s">
        <v>126</v>
      </c>
      <c r="Z89" s="116"/>
      <c r="AA89" s="116"/>
      <c r="AB89" s="116"/>
      <c r="AC89" s="116"/>
      <c r="AD89" s="116"/>
      <c r="AE89" s="116"/>
      <c r="AF89" s="116"/>
      <c r="AG89" s="116" t="s">
        <v>263</v>
      </c>
      <c r="AH89" s="116"/>
      <c r="AI89" s="116"/>
      <c r="AJ89" s="116"/>
      <c r="AK89" s="116"/>
      <c r="AL89" s="116"/>
      <c r="AM89" s="116"/>
      <c r="AN89" s="116"/>
      <c r="AO89" s="116"/>
      <c r="AP89" s="116"/>
      <c r="AQ89" s="116"/>
      <c r="AR89" s="116"/>
      <c r="AS89" s="116"/>
      <c r="AT89" s="116"/>
      <c r="AU89" s="116"/>
      <c r="AV89" s="116"/>
      <c r="AW89" s="116"/>
      <c r="AX89" s="116"/>
      <c r="AY89" s="116"/>
      <c r="AZ89" s="116"/>
      <c r="BA89" s="116"/>
      <c r="BB89" s="116"/>
      <c r="BC89" s="116"/>
      <c r="BD89" s="116"/>
      <c r="BE89" s="116"/>
      <c r="BF89" s="116"/>
      <c r="BG89" s="116"/>
      <c r="BH89" s="116"/>
    </row>
    <row r="90" spans="1:60" x14ac:dyDescent="0.2">
      <c r="A90" s="3"/>
      <c r="B90" s="4"/>
      <c r="C90" s="145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E90">
        <v>12</v>
      </c>
      <c r="AF90">
        <v>21</v>
      </c>
      <c r="AG90" t="s">
        <v>105</v>
      </c>
    </row>
    <row r="91" spans="1:60" x14ac:dyDescent="0.2">
      <c r="C91" s="146"/>
      <c r="D91" s="10"/>
      <c r="AG91" t="s">
        <v>267</v>
      </c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oVQ2TMVZI/g66pr9H3/+Kv1ndqQBukjMq1J6let4/fo6Ufpe+D3XVaCNircp2r/qgbIpVK9q15vV2ZwZOZbqQ==" saltValue="HLQ2QiebwD0i1TGb9D/wAg==" spinCount="100000" sheet="1" objects="1" scenarios="1"/>
  <mergeCells count="12">
    <mergeCell ref="C88:G88"/>
    <mergeCell ref="A1:G1"/>
    <mergeCell ref="C2:G2"/>
    <mergeCell ref="C3:G3"/>
    <mergeCell ref="C4:G4"/>
    <mergeCell ref="C21:G21"/>
    <mergeCell ref="C76:G76"/>
    <mergeCell ref="C77:G77"/>
    <mergeCell ref="C78:G78"/>
    <mergeCell ref="C79:G79"/>
    <mergeCell ref="C81:G81"/>
    <mergeCell ref="C85:G8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2 Pol'!Názvy_tisku</vt:lpstr>
      <vt:lpstr>oadresa</vt:lpstr>
      <vt:lpstr>Stavba!Objednatel</vt:lpstr>
      <vt:lpstr>Stavba!Objekt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Drábek Petr</cp:lastModifiedBy>
  <cp:lastPrinted>2019-03-19T12:27:02Z</cp:lastPrinted>
  <dcterms:created xsi:type="dcterms:W3CDTF">2009-04-08T07:15:50Z</dcterms:created>
  <dcterms:modified xsi:type="dcterms:W3CDTF">2024-09-10T09:34:15Z</dcterms:modified>
</cp:coreProperties>
</file>